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1 kedeli" sheetId="1" r:id="rId1"/>
    <sheet name="A" sheetId="3" r:id="rId2"/>
    <sheet name="B" sheetId="4" r:id="rId3"/>
    <sheet name="C" sheetId="2" r:id="rId4"/>
    <sheet name="naxazebis sia" sheetId="5" r:id="rId5"/>
    <sheet name="jamuri moculoba" sheetId="6" r:id="rId6"/>
  </sheets>
  <definedNames>
    <definedName name="_xlnm.Print_Area" localSheetId="0">'1 kedeli'!$A$1:$H$16</definedName>
    <definedName name="_xlnm.Print_Area" localSheetId="2">B!$A$1:$I$15</definedName>
    <definedName name="_xlnm.Print_Area" localSheetId="3">'C'!$A$1:$H$12</definedName>
  </definedNames>
  <calcPr calcId="152511"/>
</workbook>
</file>

<file path=xl/calcChain.xml><?xml version="1.0" encoding="utf-8"?>
<calcChain xmlns="http://schemas.openxmlformats.org/spreadsheetml/2006/main">
  <c r="A16" i="5" l="1"/>
  <c r="A17" i="5" s="1"/>
  <c r="A18" i="5" s="1"/>
  <c r="A19" i="5" s="1"/>
  <c r="A20" i="5" s="1"/>
  <c r="A21" i="5" s="1"/>
  <c r="A15" i="5"/>
  <c r="A14" i="5"/>
  <c r="A6" i="5"/>
  <c r="A7" i="5" s="1"/>
  <c r="A8" i="5" s="1"/>
  <c r="A9" i="5" s="1"/>
  <c r="A10" i="5" s="1"/>
  <c r="A11" i="5" s="1"/>
  <c r="A12" i="5" s="1"/>
  <c r="I13" i="4" l="1"/>
  <c r="I14" i="4"/>
  <c r="I12" i="4"/>
  <c r="I11" i="4"/>
  <c r="H7" i="6" l="1"/>
  <c r="H3" i="6" l="1"/>
  <c r="H6" i="6"/>
  <c r="H5" i="6"/>
  <c r="H4" i="6"/>
  <c r="H12" i="2" l="1"/>
  <c r="H11" i="2"/>
  <c r="D6" i="2"/>
  <c r="D5" i="2"/>
  <c r="E7" i="2"/>
  <c r="G7" i="2" s="1"/>
  <c r="H14" i="4" l="1"/>
  <c r="H13" i="4"/>
  <c r="H12" i="4"/>
  <c r="G9" i="4"/>
  <c r="D6" i="4"/>
  <c r="D5" i="4"/>
  <c r="H14" i="3" l="1"/>
  <c r="H13" i="3"/>
  <c r="D6" i="3" l="1"/>
  <c r="D5" i="3"/>
  <c r="D10" i="1" l="1"/>
  <c r="D9" i="1"/>
  <c r="D7" i="1"/>
  <c r="D6" i="1"/>
  <c r="D5" i="1"/>
  <c r="E9" i="4" l="1"/>
  <c r="E8" i="4"/>
  <c r="G8" i="4" s="1"/>
  <c r="E7" i="4"/>
  <c r="G7" i="4" s="1"/>
  <c r="E6" i="4"/>
  <c r="G6" i="4" s="1"/>
  <c r="E5" i="4"/>
  <c r="G5" i="4" s="1"/>
  <c r="G10" i="4" l="1"/>
  <c r="G11" i="4" s="1"/>
  <c r="E8" i="2"/>
  <c r="G8" i="2" s="1"/>
  <c r="E6" i="2"/>
  <c r="G6" i="2" s="1"/>
  <c r="E5" i="2"/>
  <c r="G5" i="2" s="1"/>
  <c r="G9" i="2" l="1"/>
  <c r="G10" i="2" s="1"/>
  <c r="E5" i="3"/>
  <c r="G5" i="3" s="1"/>
  <c r="E9" i="3"/>
  <c r="G9" i="3" s="1"/>
  <c r="E8" i="3"/>
  <c r="G8" i="3" s="1"/>
  <c r="E7" i="3"/>
  <c r="G7" i="3" s="1"/>
  <c r="E6" i="3"/>
  <c r="G6" i="3" s="1"/>
  <c r="G10" i="3" l="1"/>
  <c r="G11" i="3" s="1"/>
  <c r="E12" i="1"/>
  <c r="G12" i="1" s="1"/>
  <c r="E10" i="1" l="1"/>
  <c r="G10" i="1" s="1"/>
  <c r="E9" i="1"/>
  <c r="G9" i="1" s="1"/>
  <c r="D8" i="1"/>
  <c r="E8" i="1" s="1"/>
  <c r="G8" i="1" s="1"/>
  <c r="E7" i="1"/>
  <c r="G7" i="1" s="1"/>
  <c r="E6" i="1"/>
  <c r="G6" i="1" s="1"/>
  <c r="E11" i="1"/>
  <c r="G11" i="1" s="1"/>
  <c r="E5" i="1"/>
  <c r="G5" i="1" s="1"/>
  <c r="G13" i="1" l="1"/>
  <c r="G14" i="1" s="1"/>
</calcChain>
</file>

<file path=xl/sharedStrings.xml><?xml version="1.0" encoding="utf-8"?>
<sst xmlns="http://schemas.openxmlformats.org/spreadsheetml/2006/main" count="139" uniqueCount="76">
  <si>
    <t>კონსტრუქციის დასახელება</t>
  </si>
  <si>
    <t>პოზიციის დასახელება</t>
  </si>
  <si>
    <t>რაოდენობა (ცალი)</t>
  </si>
  <si>
    <t>ჯამური სიგრძე (მ)</t>
  </si>
  <si>
    <t>1 მეტრის წონა (კგ)</t>
  </si>
  <si>
    <t>კამური 
წონა (კგ)</t>
  </si>
  <si>
    <t>შენიშვნა</t>
  </si>
  <si>
    <t>N1</t>
  </si>
  <si>
    <t>N2</t>
  </si>
  <si>
    <t>N3</t>
  </si>
  <si>
    <t>N4</t>
  </si>
  <si>
    <t>N5</t>
  </si>
  <si>
    <t>N6</t>
  </si>
  <si>
    <t>N7</t>
  </si>
  <si>
    <t>N8</t>
  </si>
  <si>
    <t>დიამე
ტრი</t>
  </si>
  <si>
    <t>სიგრძე (მმ)</t>
  </si>
  <si>
    <t>საშ. სიგრძე</t>
  </si>
  <si>
    <t>საანკერო 
ღერო</t>
  </si>
  <si>
    <t>jamuri wona+ Sedurebis nakeri, armaturis gadanaWrelebi, saqsovi mavrTuli (5%)</t>
  </si>
  <si>
    <t>jamuri wona</t>
  </si>
  <si>
    <r>
      <t xml:space="preserve"> monoliTuri betonis Semasworebeli fena </t>
    </r>
    <r>
      <rPr>
        <b/>
        <sz val="12"/>
        <color theme="1"/>
        <rFont val="Calibri"/>
        <family val="2"/>
        <charset val="204"/>
        <scheme val="minor"/>
      </rPr>
      <t xml:space="preserve">B-20 </t>
    </r>
    <r>
      <rPr>
        <b/>
        <sz val="12"/>
        <color theme="1"/>
        <rFont val="AcadNusx"/>
      </rPr>
      <t>klasis (m</t>
    </r>
    <r>
      <rPr>
        <b/>
        <vertAlign val="superscript"/>
        <sz val="12"/>
        <color theme="1"/>
        <rFont val="AcadNusx"/>
      </rPr>
      <t>3</t>
    </r>
    <r>
      <rPr>
        <b/>
        <sz val="12"/>
        <color theme="1"/>
        <rFont val="AcadNusx"/>
      </rPr>
      <t>)</t>
    </r>
  </si>
  <si>
    <r>
      <t xml:space="preserve"> monoliTuri </t>
    </r>
    <r>
      <rPr>
        <b/>
        <sz val="12"/>
        <color theme="1"/>
        <rFont val="Calibri"/>
        <family val="2"/>
        <charset val="204"/>
        <scheme val="minor"/>
      </rPr>
      <t>B</t>
    </r>
    <r>
      <rPr>
        <b/>
        <sz val="12"/>
        <color theme="1"/>
        <rFont val="AcadNusx"/>
      </rPr>
      <t>-25 klasis betoni kedlisaTvis (m</t>
    </r>
    <r>
      <rPr>
        <b/>
        <vertAlign val="superscript"/>
        <sz val="12"/>
        <color theme="1"/>
        <rFont val="AcadNusx"/>
      </rPr>
      <t>3</t>
    </r>
    <r>
      <rPr>
        <b/>
        <sz val="12"/>
        <color theme="1"/>
        <rFont val="AcadNusx"/>
      </rPr>
      <t>)</t>
    </r>
  </si>
  <si>
    <r>
      <t xml:space="preserve"> monoliTuri </t>
    </r>
    <r>
      <rPr>
        <b/>
        <sz val="12"/>
        <color theme="1"/>
        <rFont val="Calibri"/>
        <family val="2"/>
        <charset val="204"/>
        <scheme val="minor"/>
      </rPr>
      <t>B</t>
    </r>
    <r>
      <rPr>
        <b/>
        <sz val="12"/>
        <color theme="1"/>
        <rFont val="AcadNusx"/>
      </rPr>
      <t>-25 klasis betoni Ziris filisaTvis (m</t>
    </r>
    <r>
      <rPr>
        <b/>
        <vertAlign val="superscript"/>
        <sz val="12"/>
        <color theme="1"/>
        <rFont val="AcadNusx"/>
      </rPr>
      <t>3</t>
    </r>
    <r>
      <rPr>
        <b/>
        <sz val="12"/>
        <color theme="1"/>
        <rFont val="AcadNusx"/>
      </rPr>
      <t>)</t>
    </r>
  </si>
  <si>
    <r>
      <t>SeniSvna:
moculoba gakeTebulia erTi kvanZisaTvis ewyoba sul #</t>
    </r>
    <r>
      <rPr>
        <b/>
        <sz val="12"/>
        <color theme="1"/>
        <rFont val="Calibri"/>
        <family val="2"/>
        <charset val="204"/>
        <scheme val="minor"/>
      </rPr>
      <t>B</t>
    </r>
    <r>
      <rPr>
        <b/>
        <sz val="12"/>
        <color theme="1"/>
        <rFont val="AcadNusx"/>
      </rPr>
      <t xml:space="preserve"> kvanZi ewyoba </t>
    </r>
    <r>
      <rPr>
        <b/>
        <u/>
        <sz val="12"/>
        <color theme="1"/>
        <rFont val="AcadNusx"/>
      </rPr>
      <t>xuTi cali</t>
    </r>
  </si>
  <si>
    <t>N2-1</t>
  </si>
  <si>
    <t xml:space="preserve"> armatura </t>
  </si>
  <si>
    <r>
      <t xml:space="preserve"> monoliTuri betonis Semasworebeli fena </t>
    </r>
    <r>
      <rPr>
        <sz val="12"/>
        <color theme="1"/>
        <rFont val="Calibri"/>
        <family val="2"/>
        <charset val="204"/>
        <scheme val="minor"/>
      </rPr>
      <t xml:space="preserve">B-20 </t>
    </r>
    <r>
      <rPr>
        <sz val="12"/>
        <color theme="1"/>
        <rFont val="AcadNusx"/>
      </rPr>
      <t>klasis (m</t>
    </r>
    <r>
      <rPr>
        <vertAlign val="superscript"/>
        <sz val="12"/>
        <color theme="1"/>
        <rFont val="AcadNusx"/>
      </rPr>
      <t>3</t>
    </r>
    <r>
      <rPr>
        <sz val="12"/>
        <color theme="1"/>
        <rFont val="AcadNusx"/>
      </rPr>
      <t>)</t>
    </r>
  </si>
  <si>
    <r>
      <t xml:space="preserve"> monoliTuri </t>
    </r>
    <r>
      <rPr>
        <sz val="12"/>
        <color theme="1"/>
        <rFont val="Calibri"/>
        <family val="2"/>
        <charset val="204"/>
        <scheme val="minor"/>
      </rPr>
      <t>B</t>
    </r>
    <r>
      <rPr>
        <sz val="12"/>
        <color theme="1"/>
        <rFont val="AcadNusx"/>
      </rPr>
      <t>-25 klasis betoni kedlisaTvis (m</t>
    </r>
    <r>
      <rPr>
        <vertAlign val="superscript"/>
        <sz val="12"/>
        <color theme="1"/>
        <rFont val="AcadNusx"/>
      </rPr>
      <t>3</t>
    </r>
    <r>
      <rPr>
        <sz val="12"/>
        <color theme="1"/>
        <rFont val="AcadNusx"/>
      </rPr>
      <t>)</t>
    </r>
  </si>
  <si>
    <r>
      <t xml:space="preserve"> monoliTuri </t>
    </r>
    <r>
      <rPr>
        <sz val="12"/>
        <color theme="1"/>
        <rFont val="Calibri"/>
        <family val="2"/>
        <charset val="204"/>
        <scheme val="minor"/>
      </rPr>
      <t>B</t>
    </r>
    <r>
      <rPr>
        <sz val="12"/>
        <color theme="1"/>
        <rFont val="AcadNusx"/>
      </rPr>
      <t>-25 klasis betoni Ziris filisaTvis (m</t>
    </r>
    <r>
      <rPr>
        <vertAlign val="superscript"/>
        <sz val="12"/>
        <color theme="1"/>
        <rFont val="AcadNusx"/>
      </rPr>
      <t>3</t>
    </r>
    <r>
      <rPr>
        <sz val="12"/>
        <color theme="1"/>
        <rFont val="AcadNusx"/>
      </rPr>
      <t>)</t>
    </r>
  </si>
  <si>
    <r>
      <t xml:space="preserve"> arsebul saTave nagebobaze mosangrevi betoni (m</t>
    </r>
    <r>
      <rPr>
        <vertAlign val="superscript"/>
        <sz val="12"/>
        <color theme="1"/>
        <rFont val="AcadNusx"/>
      </rPr>
      <t>3</t>
    </r>
    <r>
      <rPr>
        <sz val="12"/>
        <color theme="1"/>
        <rFont val="AcadNusx"/>
      </rPr>
      <t>)</t>
    </r>
  </si>
  <si>
    <t>"Ciruxi-sanala hesi"-s arsebuli wyalmimReb nagebobaze 
Tevzsavali kvanZis mowyoba.</t>
  </si>
  <si>
    <t>I</t>
  </si>
  <si>
    <t>dasaxeleba</t>
  </si>
  <si>
    <r>
      <t>furc.</t>
    </r>
    <r>
      <rPr>
        <sz val="12"/>
        <color theme="1"/>
        <rFont val="Calibri"/>
        <family val="2"/>
        <charset val="204"/>
        <scheme val="minor"/>
      </rPr>
      <t xml:space="preserve"> N</t>
    </r>
  </si>
  <si>
    <t>1-2</t>
  </si>
  <si>
    <t>1-3</t>
  </si>
  <si>
    <t>1-4</t>
  </si>
  <si>
    <t>1-5</t>
  </si>
  <si>
    <t>1-6</t>
  </si>
  <si>
    <t>1-7</t>
  </si>
  <si>
    <t>1-8</t>
  </si>
  <si>
    <t>1-1</t>
  </si>
  <si>
    <r>
      <t xml:space="preserve">"Ciruxi-sanala hesi"-s arsebuli wyalmimReb nagebobaze Tevzsavali kvanZis mowyoba. Tevzsavali kvanZis mowyoba. mdinare Ciruxze arsebul wyalmimReb nagebobaze saproeqto Tevzsavalis </t>
    </r>
    <r>
      <rPr>
        <sz val="12"/>
        <color theme="1"/>
        <rFont val="Calibri"/>
        <family val="2"/>
        <charset val="204"/>
        <scheme val="minor"/>
      </rPr>
      <t>A</t>
    </r>
    <r>
      <rPr>
        <sz val="12"/>
        <color theme="1"/>
        <rFont val="AcadNusx"/>
      </rPr>
      <t>kvanZi armireba da specifikacia</t>
    </r>
  </si>
  <si>
    <t xml:space="preserve">"Ciruxi-sanala hesi"-s arsebuli wyalmimReb nagebobaze 
Tevzsavali kvanZis mowyoba. Tevzsavali kvanZis mowyoba. mdinare Ciruxze arsebul wyalmimReb nagebobaze saproeqto Tevzsavalis Wrili 1-1. </t>
  </si>
  <si>
    <t xml:space="preserve">"Ciruxi-sanala hesi"-s arsebuli wyalmimReb nagebobaze 
Tevzsavali kvanZis mowyoba. Tevzsavali kvanZis mowyoba. mdinare Ciruxze arsebul wyalmimReb nagebobaze saproeqto Tevzsavalis saankero burRilebis mowyobis gegma da kaSxlis tanis mongrevis konturi </t>
  </si>
  <si>
    <t>"Ciruxi-sanala hesi"-s arsebuli wyalmimReb nagebobaze 
Tevzsavali kvanZis mowyoba. Tevzsavali kvanZis mowyoba. mdinare Ciruxze arsebul wyalmimReb nagebobaze saproeqto Tevzsavalis detaluri gegma</t>
  </si>
  <si>
    <t>"Ciruxi-sanala hesi"-s arsebuli wyalmimReb nagebobaze 
Tevzsavali kvanZis mowyoba. Tevzsavali kvanZis mowyoba. mdinare Ciruxze arsebul wyalmimReb nagebobaze saTave nagebobis gegma.</t>
  </si>
  <si>
    <t>naxazebis sia</t>
  </si>
  <si>
    <t>II</t>
  </si>
  <si>
    <t>"Ciruxi-sanala hesi"-s arsebuli wyalmimReb nagebobaze 
Tevzsavali kvanZis mowyoba. Tevzsavali kvanZis mowyoba. mdinare Ciruxze arsebul wyalmimReb nagebobaze saproeqto Tevzsavalis kedlis armireba da armirebis specifikacia</t>
  </si>
  <si>
    <r>
      <t>"Ciruxi-sanala hesi"-s arsebuli wyalmimReb nagebobaze Tevzsavali kvanZis mowyoba. Tevzsavali kvanZis mowyoba. mdinare sanaliaze arsebul wyalmimReb nagebobaze saproeqto Tevzsavalis kvanZi</t>
    </r>
    <r>
      <rPr>
        <b/>
        <sz val="12"/>
        <color theme="1"/>
        <rFont val="Calibri"/>
        <family val="2"/>
        <charset val="204"/>
        <scheme val="minor"/>
      </rPr>
      <t xml:space="preserve"> B </t>
    </r>
    <r>
      <rPr>
        <sz val="12"/>
        <color theme="1"/>
        <rFont val="AcadNusx"/>
      </rPr>
      <t>armireba da specifikacia</t>
    </r>
  </si>
  <si>
    <r>
      <t xml:space="preserve">"Ciruxi-sanala hesi"-s arsebuli wyalmimReb nagebobaze Tevzsavali kvanZis mowyoba. Tevzsavali kvanZis mowyoba. mdinare Ciruxze arsebul wyalmimReb nagebobaze saproeqto Tevzsavalis kvanZi </t>
    </r>
    <r>
      <rPr>
        <sz val="12"/>
        <color theme="1"/>
        <rFont val="Calibri"/>
        <family val="2"/>
        <charset val="204"/>
        <scheme val="minor"/>
      </rPr>
      <t xml:space="preserve">C </t>
    </r>
    <r>
      <rPr>
        <sz val="12"/>
        <color theme="1"/>
        <rFont val="AcadNusx"/>
      </rPr>
      <t xml:space="preserve"> armireba da specifikacia</t>
    </r>
  </si>
  <si>
    <t>2-1</t>
  </si>
  <si>
    <t>2-2</t>
  </si>
  <si>
    <t>2-3</t>
  </si>
  <si>
    <t>2-4</t>
  </si>
  <si>
    <t>2-5</t>
  </si>
  <si>
    <t>2-6</t>
  </si>
  <si>
    <t>2-7</t>
  </si>
  <si>
    <t>2-8</t>
  </si>
  <si>
    <t>"Ciruxi-sanala hesi"-s arsebuli wyalmimReb nagebobaze 
Tevzsavali kvanZis mowyoba.
Tevzsavali kvanZis mowyoba. mdinare sanaliaze arsebul wyalmimReb nagebobaze saproeqto Tevzsavalis kedlis armireba 
da armirebis specifikacia</t>
  </si>
  <si>
    <t>"Ciruxi-sanala hesi"-s arsebuli wyalmimReb nagebobaze 
Tevzsavali kvanZis mowyoba.
Tevzsavali kvanZis mowyoba. mdinare sanaliaze arsebul wyalmimReb nagebobaze saproeqto Tevzsavalis detaluri gegma</t>
  </si>
  <si>
    <t>"Ciruxi-sanala hesi"-s arsebuli wyalmimReb nagebobaze 
Tevzsavali kvanZis mowyoba.
Tevzsavali kvanZis mowyoba mdinare sanaliaze arsebul wyalmimReb nagebobaze saTave nagebobis gegma.</t>
  </si>
  <si>
    <t xml:space="preserve">"Ciruxi-sanala hesi"-s arsebuli wyalmimReb nagebobaze 
Tevzsavali kvanZis mowyoba.
Tevzsavali kvanZis mowyoba. mdinare sanaliaze arsebul wyalmimReb nagebobaze saproeqto Tevzsavalis saankero burRilebis mowyobis gegma da kaSxlis tanis mongrevis konturi </t>
  </si>
  <si>
    <t xml:space="preserve">"Ciruxi-sanala hesi"-s arsebuli wyalmimReb nagebobaze 
Tevzsavali kvanZis mowyoba.
Tevzsavali kvanZis mowyoba. mdinare sanaliaze arsebul wyalmimReb nagebobaze saproeqto Tevzsavalis Wrili 1-1 da Wrili 2-2. </t>
  </si>
  <si>
    <r>
      <t>"Ciruxi-sanala hesi"-s arsebuli wyalmimReb nagebobaze 
Tevzsavali kvanZis mowyoba.
Tevzsavali kvanZis mowyoba. mdinare sanaliaze arsebul 
wyalmimReb nagebobaze saproeqto Tevzsavalis 
kvanZi</t>
    </r>
    <r>
      <rPr>
        <sz val="12"/>
        <color theme="1"/>
        <rFont val="Calibri"/>
        <family val="2"/>
        <charset val="204"/>
        <scheme val="minor"/>
      </rPr>
      <t xml:space="preserve"> A  </t>
    </r>
    <r>
      <rPr>
        <sz val="12"/>
        <color theme="1"/>
        <rFont val="AcadNusx"/>
      </rPr>
      <t>armireba da specifikacia</t>
    </r>
  </si>
  <si>
    <r>
      <t>"Ciruxi-sanala hesi"-s arsebuli wyalmimReb nagebobaze 
Tevzsavali kvanZis mowyoba.
Tevzsavali kvanZis mowyoba. mdinare sanaliaze arsebul 
wyalmimReb nagebobaze saproeqto Tevzsavalis 
kvanZi</t>
    </r>
    <r>
      <rPr>
        <sz val="12"/>
        <color theme="1"/>
        <rFont val="Calibri"/>
        <family val="2"/>
        <charset val="204"/>
        <scheme val="minor"/>
      </rPr>
      <t xml:space="preserve"> B  </t>
    </r>
    <r>
      <rPr>
        <sz val="12"/>
        <color theme="1"/>
        <rFont val="AcadNusx"/>
      </rPr>
      <t>armireba da specifikacia</t>
    </r>
  </si>
  <si>
    <r>
      <t xml:space="preserve">"Ciruxi-sanala hesi"-s arsebuli wyalmimReb nagebobaze 
Tevzsavali kvanZis mowyoba.
Tevzsavali kvanZis mowyoba. mdinare sanaliaze arsebul 
wyalmimReb nagebobaze saproeqto Tevzsavalis 
kvanZi </t>
    </r>
    <r>
      <rPr>
        <sz val="12"/>
        <color theme="1"/>
        <rFont val="Calibri"/>
        <family val="2"/>
        <charset val="204"/>
        <scheme val="minor"/>
      </rPr>
      <t xml:space="preserve">C </t>
    </r>
    <r>
      <rPr>
        <sz val="12"/>
        <color theme="1"/>
        <rFont val="AcadNusx"/>
      </rPr>
      <t xml:space="preserve"> armireba da specifikacia</t>
    </r>
  </si>
  <si>
    <t>furceli</t>
  </si>
  <si>
    <t>Tevzsavali kvanZis mowyoba. mdinare Ciruxze arsebul
 wyalmimReb nagebobaze</t>
  </si>
  <si>
    <t>marjvena gverdiTi kedeli (Ciruxi hesi)</t>
  </si>
  <si>
    <r>
      <t xml:space="preserve"> (Ciruxi hesi)  kvanZi #</t>
    </r>
    <r>
      <rPr>
        <b/>
        <sz val="12"/>
        <color theme="1"/>
        <rFont val="Calibri"/>
        <family val="2"/>
        <charset val="204"/>
        <scheme val="minor"/>
      </rPr>
      <t>B</t>
    </r>
  </si>
  <si>
    <r>
      <t>(Ciruxi hesi) kvanZi #</t>
    </r>
    <r>
      <rPr>
        <b/>
        <sz val="12"/>
        <color theme="1"/>
        <rFont val="Calibri"/>
        <family val="2"/>
        <charset val="204"/>
        <scheme val="minor"/>
      </rPr>
      <t>C</t>
    </r>
  </si>
  <si>
    <r>
      <t>(Ciruxi hesi) wyalmimRebis kedeli, kvanZi #</t>
    </r>
    <r>
      <rPr>
        <b/>
        <sz val="12"/>
        <color theme="1"/>
        <rFont val="Calibri"/>
        <family val="2"/>
        <charset val="204"/>
        <scheme val="minor"/>
      </rPr>
      <t xml:space="preserve">A </t>
    </r>
  </si>
  <si>
    <t>Tevzsavali kvanZis mowyoba. mdinare Ciruxze 
arsebul wyalmimReb nagebobaze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</si>
</sst>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AcadNusx"/>
    </font>
    <font>
      <b/>
      <sz val="12"/>
      <color theme="1"/>
      <name val="AcadNusx"/>
    </font>
    <font>
      <b/>
      <sz val="12"/>
      <color theme="1"/>
      <name val="AcadMtavr"/>
    </font>
    <font>
      <b/>
      <vertAlign val="superscript"/>
      <sz val="12"/>
      <color theme="1"/>
      <name val="AcadNusx"/>
    </font>
    <font>
      <sz val="12"/>
      <color rgb="FFC00000"/>
      <name val="Calibri"/>
      <family val="2"/>
      <scheme val="minor"/>
    </font>
    <font>
      <b/>
      <sz val="12"/>
      <color rgb="FFC00000"/>
      <name val="Calibri"/>
      <family val="2"/>
      <charset val="204"/>
      <scheme val="minor"/>
    </font>
    <font>
      <b/>
      <u/>
      <sz val="12"/>
      <color theme="1"/>
      <name val="AcadNusx"/>
    </font>
    <font>
      <vertAlign val="superscript"/>
      <sz val="12"/>
      <color theme="1"/>
      <name val="AcadNusx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164" fontId="1" fillId="5" borderId="1" xfId="0" applyNumberFormat="1" applyFont="1" applyFill="1" applyBorder="1"/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14407A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view="pageBreakPreview" zoomScale="90" zoomScaleNormal="100" zoomScaleSheetLayoutView="90" workbookViewId="0">
      <selection activeCell="F27" sqref="F27"/>
    </sheetView>
  </sheetViews>
  <sheetFormatPr defaultRowHeight="15.75" x14ac:dyDescent="0.25"/>
  <cols>
    <col min="1" max="1" width="14.28515625" style="9" customWidth="1"/>
    <col min="2" max="8" width="16.28515625" style="9" customWidth="1"/>
    <col min="9" max="16384" width="9.140625" style="9"/>
  </cols>
  <sheetData>
    <row r="1" spans="1:8" ht="42.75" customHeight="1" x14ac:dyDescent="0.25">
      <c r="A1" s="34" t="s">
        <v>0</v>
      </c>
      <c r="B1" s="35"/>
      <c r="C1" s="35"/>
      <c r="D1" s="35"/>
      <c r="E1" s="35"/>
      <c r="F1" s="35"/>
      <c r="G1" s="35"/>
      <c r="H1" s="36"/>
    </row>
    <row r="2" spans="1:8" ht="27" customHeight="1" x14ac:dyDescent="0.25">
      <c r="A2" s="37" t="s">
        <v>71</v>
      </c>
      <c r="B2" s="38"/>
      <c r="C2" s="38"/>
      <c r="D2" s="38"/>
      <c r="E2" s="38"/>
      <c r="F2" s="38"/>
      <c r="G2" s="38"/>
      <c r="H2" s="39"/>
    </row>
    <row r="3" spans="1:8" ht="31.5" x14ac:dyDescent="0.25">
      <c r="A3" s="10" t="s">
        <v>1</v>
      </c>
      <c r="B3" s="10" t="s">
        <v>15</v>
      </c>
      <c r="C3" s="10" t="s">
        <v>16</v>
      </c>
      <c r="D3" s="10" t="s">
        <v>2</v>
      </c>
      <c r="E3" s="10" t="s">
        <v>3</v>
      </c>
      <c r="F3" s="10" t="s">
        <v>4</v>
      </c>
      <c r="G3" s="10" t="s">
        <v>5</v>
      </c>
      <c r="H3" s="11" t="s">
        <v>6</v>
      </c>
    </row>
    <row r="4" spans="1:8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</row>
    <row r="5" spans="1:8" x14ac:dyDescent="0.25">
      <c r="A5" s="11" t="s">
        <v>7</v>
      </c>
      <c r="B5" s="12">
        <v>12</v>
      </c>
      <c r="C5" s="11">
        <v>5420</v>
      </c>
      <c r="D5" s="13">
        <f>5*2</f>
        <v>10</v>
      </c>
      <c r="E5" s="11">
        <f>C5*D5*0.001</f>
        <v>54.2</v>
      </c>
      <c r="F5" s="11">
        <v>0.88800000000000001</v>
      </c>
      <c r="G5" s="14">
        <f>E5*F5</f>
        <v>48.129600000000003</v>
      </c>
      <c r="H5" s="11"/>
    </row>
    <row r="6" spans="1:8" x14ac:dyDescent="0.25">
      <c r="A6" s="11" t="s">
        <v>8</v>
      </c>
      <c r="B6" s="12">
        <v>12</v>
      </c>
      <c r="C6" s="11">
        <v>15130</v>
      </c>
      <c r="D6" s="13">
        <f>7*2</f>
        <v>14</v>
      </c>
      <c r="E6" s="14">
        <f t="shared" ref="E6:E11" si="0">C6*D6*0.001</f>
        <v>211.82</v>
      </c>
      <c r="F6" s="11">
        <v>0.88800000000000001</v>
      </c>
      <c r="G6" s="14">
        <f t="shared" ref="G6:G11" si="1">E6*F6</f>
        <v>188.09616</v>
      </c>
      <c r="H6" s="11" t="s">
        <v>17</v>
      </c>
    </row>
    <row r="7" spans="1:8" x14ac:dyDescent="0.25">
      <c r="A7" s="11" t="s">
        <v>9</v>
      </c>
      <c r="B7" s="12">
        <v>12</v>
      </c>
      <c r="C7" s="11">
        <v>12000</v>
      </c>
      <c r="D7" s="13">
        <f>2*2</f>
        <v>4</v>
      </c>
      <c r="E7" s="14">
        <f t="shared" si="0"/>
        <v>48</v>
      </c>
      <c r="F7" s="11">
        <v>0.88800000000000001</v>
      </c>
      <c r="G7" s="14">
        <f t="shared" si="1"/>
        <v>42.624000000000002</v>
      </c>
      <c r="H7" s="11" t="s">
        <v>17</v>
      </c>
    </row>
    <row r="8" spans="1:8" x14ac:dyDescent="0.25">
      <c r="A8" s="11" t="s">
        <v>10</v>
      </c>
      <c r="B8" s="12">
        <v>12</v>
      </c>
      <c r="C8" s="11">
        <v>5000</v>
      </c>
      <c r="D8" s="13">
        <f>2*2</f>
        <v>4</v>
      </c>
      <c r="E8" s="14">
        <f t="shared" si="0"/>
        <v>20</v>
      </c>
      <c r="F8" s="11">
        <v>0.88800000000000001</v>
      </c>
      <c r="G8" s="14">
        <f t="shared" si="1"/>
        <v>17.760000000000002</v>
      </c>
      <c r="H8" s="11" t="s">
        <v>17</v>
      </c>
    </row>
    <row r="9" spans="1:8" x14ac:dyDescent="0.25">
      <c r="A9" s="11" t="s">
        <v>11</v>
      </c>
      <c r="B9" s="12">
        <v>16</v>
      </c>
      <c r="C9" s="11">
        <v>2750</v>
      </c>
      <c r="D9" s="13">
        <f>28*2</f>
        <v>56</v>
      </c>
      <c r="E9" s="14">
        <f t="shared" si="0"/>
        <v>154</v>
      </c>
      <c r="F9" s="11">
        <v>1.5780000000000001</v>
      </c>
      <c r="G9" s="14">
        <f t="shared" si="1"/>
        <v>243.012</v>
      </c>
      <c r="H9" s="11" t="s">
        <v>17</v>
      </c>
    </row>
    <row r="10" spans="1:8" x14ac:dyDescent="0.25">
      <c r="A10" s="11" t="s">
        <v>12</v>
      </c>
      <c r="B10" s="12">
        <v>16</v>
      </c>
      <c r="C10" s="11">
        <v>2400</v>
      </c>
      <c r="D10" s="13">
        <f>48*2</f>
        <v>96</v>
      </c>
      <c r="E10" s="14">
        <f t="shared" si="0"/>
        <v>230.4</v>
      </c>
      <c r="F10" s="11">
        <v>1.5780000000000001</v>
      </c>
      <c r="G10" s="14">
        <f t="shared" si="1"/>
        <v>363.57120000000003</v>
      </c>
      <c r="H10" s="11" t="s">
        <v>17</v>
      </c>
    </row>
    <row r="11" spans="1:8" ht="31.5" x14ac:dyDescent="0.25">
      <c r="A11" s="11" t="s">
        <v>13</v>
      </c>
      <c r="B11" s="12">
        <v>12</v>
      </c>
      <c r="C11" s="11">
        <v>650</v>
      </c>
      <c r="D11" s="13">
        <v>124</v>
      </c>
      <c r="E11" s="14">
        <f t="shared" si="0"/>
        <v>80.600000000000009</v>
      </c>
      <c r="F11" s="11">
        <v>0.88800000000000001</v>
      </c>
      <c r="G11" s="14">
        <f t="shared" si="1"/>
        <v>71.572800000000015</v>
      </c>
      <c r="H11" s="10" t="s">
        <v>18</v>
      </c>
    </row>
    <row r="12" spans="1:8" ht="31.5" x14ac:dyDescent="0.25">
      <c r="A12" s="11" t="s">
        <v>14</v>
      </c>
      <c r="B12" s="12">
        <v>12</v>
      </c>
      <c r="C12" s="11">
        <v>700</v>
      </c>
      <c r="D12" s="13">
        <v>44</v>
      </c>
      <c r="E12" s="14">
        <f t="shared" ref="E12" si="2">C12*D12*0.001</f>
        <v>30.8</v>
      </c>
      <c r="F12" s="11">
        <v>0.88800000000000001</v>
      </c>
      <c r="G12" s="14">
        <f>E12*F12</f>
        <v>27.3504</v>
      </c>
      <c r="H12" s="10" t="s">
        <v>18</v>
      </c>
    </row>
    <row r="13" spans="1:8" ht="40.5" customHeight="1" x14ac:dyDescent="0.25">
      <c r="A13" s="42" t="s">
        <v>20</v>
      </c>
      <c r="B13" s="43"/>
      <c r="C13" s="43"/>
      <c r="D13" s="43"/>
      <c r="E13" s="43"/>
      <c r="F13" s="44"/>
      <c r="G13" s="14">
        <f>SUM(G5:G12)</f>
        <v>1002.1161600000001</v>
      </c>
      <c r="H13" s="10"/>
    </row>
    <row r="14" spans="1:8" ht="46.5" customHeight="1" x14ac:dyDescent="0.25">
      <c r="A14" s="31" t="s">
        <v>19</v>
      </c>
      <c r="B14" s="40"/>
      <c r="C14" s="40"/>
      <c r="D14" s="40"/>
      <c r="E14" s="40"/>
      <c r="F14" s="41"/>
      <c r="G14" s="24">
        <f>G13*1.05</f>
        <v>1052.2219680000003</v>
      </c>
      <c r="H14" s="15"/>
    </row>
    <row r="15" spans="1:8" ht="25.5" customHeight="1" x14ac:dyDescent="0.25">
      <c r="A15" s="28" t="s">
        <v>21</v>
      </c>
      <c r="B15" s="29"/>
      <c r="C15" s="29"/>
      <c r="D15" s="29"/>
      <c r="E15" s="29"/>
      <c r="F15" s="29"/>
      <c r="G15" s="30"/>
      <c r="H15" s="16">
        <v>0.8</v>
      </c>
    </row>
    <row r="16" spans="1:8" ht="32.25" customHeight="1" x14ac:dyDescent="0.25">
      <c r="A16" s="31" t="s">
        <v>22</v>
      </c>
      <c r="B16" s="32"/>
      <c r="C16" s="32"/>
      <c r="D16" s="32"/>
      <c r="E16" s="32"/>
      <c r="F16" s="32"/>
      <c r="G16" s="33"/>
      <c r="H16" s="16">
        <v>16.5</v>
      </c>
    </row>
  </sheetData>
  <mergeCells count="6">
    <mergeCell ref="A15:G15"/>
    <mergeCell ref="A16:G16"/>
    <mergeCell ref="A1:H1"/>
    <mergeCell ref="A2:H2"/>
    <mergeCell ref="A14:F14"/>
    <mergeCell ref="A13:F13"/>
  </mergeCells>
  <pageMargins left="0.7" right="0.7" top="0.75" bottom="0.75" header="0.3" footer="0.3"/>
  <pageSetup paperSize="9" scale="6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view="pageBreakPreview" zoomScale="80" zoomScaleNormal="70" zoomScaleSheetLayoutView="80" workbookViewId="0">
      <selection activeCell="E23" sqref="E23:F23"/>
    </sheetView>
  </sheetViews>
  <sheetFormatPr defaultRowHeight="15.75" x14ac:dyDescent="0.25"/>
  <cols>
    <col min="1" max="1" width="14.28515625" style="1" customWidth="1"/>
    <col min="2" max="6" width="15.28515625" style="1" customWidth="1"/>
    <col min="7" max="7" width="14.42578125" style="1" customWidth="1"/>
    <col min="8" max="8" width="14.28515625" style="1" customWidth="1"/>
    <col min="9" max="16384" width="9.140625" style="1"/>
  </cols>
  <sheetData>
    <row r="1" spans="1:8" ht="27.75" customHeight="1" x14ac:dyDescent="0.25">
      <c r="A1" s="48" t="s">
        <v>0</v>
      </c>
      <c r="B1" s="49"/>
      <c r="C1" s="49"/>
      <c r="D1" s="49"/>
      <c r="E1" s="49"/>
      <c r="F1" s="49"/>
      <c r="G1" s="49"/>
      <c r="H1" s="50"/>
    </row>
    <row r="2" spans="1:8" ht="24" customHeight="1" x14ac:dyDescent="0.25">
      <c r="A2" s="51" t="s">
        <v>74</v>
      </c>
      <c r="B2" s="52"/>
      <c r="C2" s="52"/>
      <c r="D2" s="52"/>
      <c r="E2" s="52"/>
      <c r="F2" s="52"/>
      <c r="G2" s="52"/>
      <c r="H2" s="53"/>
    </row>
    <row r="3" spans="1:8" ht="31.5" x14ac:dyDescent="0.25">
      <c r="A3" s="3" t="s">
        <v>1</v>
      </c>
      <c r="B3" s="3" t="s">
        <v>15</v>
      </c>
      <c r="C3" s="3" t="s">
        <v>16</v>
      </c>
      <c r="D3" s="3" t="s">
        <v>2</v>
      </c>
      <c r="E3" s="3" t="s">
        <v>3</v>
      </c>
      <c r="F3" s="3" t="s">
        <v>4</v>
      </c>
      <c r="G3" s="3" t="s">
        <v>5</v>
      </c>
      <c r="H3" s="2" t="s">
        <v>6</v>
      </c>
    </row>
    <row r="4" spans="1:8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x14ac:dyDescent="0.25">
      <c r="A5" s="2" t="s">
        <v>7</v>
      </c>
      <c r="B5" s="8">
        <v>12</v>
      </c>
      <c r="C5" s="2">
        <v>1446</v>
      </c>
      <c r="D5" s="7">
        <f>12*2</f>
        <v>24</v>
      </c>
      <c r="E5" s="2">
        <f>C5*D5*0.001</f>
        <v>34.704000000000001</v>
      </c>
      <c r="F5" s="2">
        <v>0.88800000000000001</v>
      </c>
      <c r="G5" s="4">
        <f>E5*F5</f>
        <v>30.817152</v>
      </c>
      <c r="H5" s="2"/>
    </row>
    <row r="6" spans="1:8" x14ac:dyDescent="0.25">
      <c r="A6" s="2" t="s">
        <v>8</v>
      </c>
      <c r="B6" s="8">
        <v>12</v>
      </c>
      <c r="C6" s="2">
        <v>2570</v>
      </c>
      <c r="D6" s="7">
        <f>8*2</f>
        <v>16</v>
      </c>
      <c r="E6" s="4">
        <f t="shared" ref="E6:E9" si="0">C6*D6*0.001</f>
        <v>41.12</v>
      </c>
      <c r="F6" s="2">
        <v>0.88800000000000001</v>
      </c>
      <c r="G6" s="4">
        <f t="shared" ref="G6:G9" si="1">E6*F6</f>
        <v>36.514559999999996</v>
      </c>
      <c r="H6" s="2"/>
    </row>
    <row r="7" spans="1:8" ht="31.5" x14ac:dyDescent="0.25">
      <c r="A7" s="2" t="s">
        <v>9</v>
      </c>
      <c r="B7" s="8">
        <v>12</v>
      </c>
      <c r="C7" s="2">
        <v>650</v>
      </c>
      <c r="D7" s="7">
        <v>20</v>
      </c>
      <c r="E7" s="4">
        <f t="shared" si="0"/>
        <v>13</v>
      </c>
      <c r="F7" s="2">
        <v>0.88800000000000001</v>
      </c>
      <c r="G7" s="4">
        <f t="shared" si="1"/>
        <v>11.544</v>
      </c>
      <c r="H7" s="3" t="s">
        <v>18</v>
      </c>
    </row>
    <row r="8" spans="1:8" x14ac:dyDescent="0.25">
      <c r="A8" s="2" t="s">
        <v>10</v>
      </c>
      <c r="B8" s="8">
        <v>8</v>
      </c>
      <c r="C8" s="2">
        <v>2250</v>
      </c>
      <c r="D8" s="7">
        <v>8</v>
      </c>
      <c r="E8" s="4">
        <f t="shared" si="0"/>
        <v>18</v>
      </c>
      <c r="F8" s="2">
        <v>0.39500000000000002</v>
      </c>
      <c r="G8" s="4">
        <f t="shared" si="1"/>
        <v>7.11</v>
      </c>
      <c r="H8" s="3"/>
    </row>
    <row r="9" spans="1:8" x14ac:dyDescent="0.25">
      <c r="A9" s="2" t="s">
        <v>11</v>
      </c>
      <c r="B9" s="8">
        <v>8</v>
      </c>
      <c r="C9" s="2">
        <v>1446</v>
      </c>
      <c r="D9" s="7">
        <v>12</v>
      </c>
      <c r="E9" s="4">
        <f t="shared" si="0"/>
        <v>17.352</v>
      </c>
      <c r="F9" s="2">
        <v>0.39500000000000002</v>
      </c>
      <c r="G9" s="4">
        <f t="shared" si="1"/>
        <v>6.8540400000000004</v>
      </c>
      <c r="H9" s="3"/>
    </row>
    <row r="10" spans="1:8" x14ac:dyDescent="0.25">
      <c r="A10" s="54" t="s">
        <v>20</v>
      </c>
      <c r="B10" s="55"/>
      <c r="C10" s="55"/>
      <c r="D10" s="55"/>
      <c r="E10" s="55"/>
      <c r="F10" s="56"/>
      <c r="G10" s="4">
        <f>SUM(G5:G9)</f>
        <v>92.83975199999999</v>
      </c>
      <c r="H10" s="3"/>
    </row>
    <row r="11" spans="1:8" ht="44.25" customHeight="1" x14ac:dyDescent="0.25">
      <c r="A11" s="45" t="s">
        <v>19</v>
      </c>
      <c r="B11" s="57"/>
      <c r="C11" s="57"/>
      <c r="D11" s="57"/>
      <c r="E11" s="57"/>
      <c r="F11" s="58"/>
      <c r="G11" s="25">
        <f>G10*1.05</f>
        <v>97.481739599999997</v>
      </c>
      <c r="H11" s="5"/>
    </row>
    <row r="12" spans="1:8" ht="29.25" customHeight="1" x14ac:dyDescent="0.25">
      <c r="A12" s="59" t="s">
        <v>21</v>
      </c>
      <c r="B12" s="60"/>
      <c r="C12" s="60"/>
      <c r="D12" s="60"/>
      <c r="E12" s="60"/>
      <c r="F12" s="60"/>
      <c r="G12" s="61"/>
      <c r="H12" s="6">
        <v>0.4</v>
      </c>
    </row>
    <row r="13" spans="1:8" ht="29.25" customHeight="1" x14ac:dyDescent="0.25">
      <c r="A13" s="45" t="s">
        <v>22</v>
      </c>
      <c r="B13" s="46"/>
      <c r="C13" s="46"/>
      <c r="D13" s="46"/>
      <c r="E13" s="46"/>
      <c r="F13" s="46"/>
      <c r="G13" s="47"/>
      <c r="H13" s="6">
        <f>0.96*1.5</f>
        <v>1.44</v>
      </c>
    </row>
    <row r="14" spans="1:8" ht="29.25" customHeight="1" x14ac:dyDescent="0.25">
      <c r="A14" s="45" t="s">
        <v>23</v>
      </c>
      <c r="B14" s="46"/>
      <c r="C14" s="46"/>
      <c r="D14" s="46"/>
      <c r="E14" s="46"/>
      <c r="F14" s="46"/>
      <c r="G14" s="47"/>
      <c r="H14" s="6">
        <f>3.32*0.1</f>
        <v>0.33200000000000002</v>
      </c>
    </row>
  </sheetData>
  <mergeCells count="7">
    <mergeCell ref="A13:G13"/>
    <mergeCell ref="A14:G14"/>
    <mergeCell ref="A1:H1"/>
    <mergeCell ref="A2:H2"/>
    <mergeCell ref="A10:F10"/>
    <mergeCell ref="A11:F11"/>
    <mergeCell ref="A12:G12"/>
  </mergeCells>
  <pageMargins left="0.7" right="0.7" top="0.75" bottom="0.75" header="0.3" footer="0.3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BreakPreview" zoomScale="80" zoomScaleNormal="100" zoomScaleSheetLayoutView="80" workbookViewId="0">
      <selection activeCell="F27" sqref="F27"/>
    </sheetView>
  </sheetViews>
  <sheetFormatPr defaultRowHeight="15.75" x14ac:dyDescent="0.25"/>
  <cols>
    <col min="1" max="1" width="14.28515625" style="1" customWidth="1"/>
    <col min="2" max="6" width="15.28515625" style="1" customWidth="1"/>
    <col min="7" max="7" width="14.42578125" style="1" customWidth="1"/>
    <col min="8" max="8" width="14.28515625" style="1" customWidth="1"/>
    <col min="9" max="16384" width="9.140625" style="1"/>
  </cols>
  <sheetData>
    <row r="1" spans="1:9" ht="27.75" customHeight="1" x14ac:dyDescent="0.25">
      <c r="A1" s="48" t="s">
        <v>0</v>
      </c>
      <c r="B1" s="49"/>
      <c r="C1" s="49"/>
      <c r="D1" s="49"/>
      <c r="E1" s="49"/>
      <c r="F1" s="49"/>
      <c r="G1" s="49"/>
      <c r="H1" s="50"/>
    </row>
    <row r="2" spans="1:9" ht="24" customHeight="1" x14ac:dyDescent="0.25">
      <c r="A2" s="54" t="s">
        <v>72</v>
      </c>
      <c r="B2" s="55"/>
      <c r="C2" s="55"/>
      <c r="D2" s="55"/>
      <c r="E2" s="55"/>
      <c r="F2" s="55"/>
      <c r="G2" s="55"/>
      <c r="H2" s="56"/>
    </row>
    <row r="3" spans="1:9" ht="31.5" x14ac:dyDescent="0.25">
      <c r="A3" s="17" t="s">
        <v>1</v>
      </c>
      <c r="B3" s="17" t="s">
        <v>15</v>
      </c>
      <c r="C3" s="17" t="s">
        <v>16</v>
      </c>
      <c r="D3" s="17" t="s">
        <v>2</v>
      </c>
      <c r="E3" s="17" t="s">
        <v>3</v>
      </c>
      <c r="F3" s="17" t="s">
        <v>4</v>
      </c>
      <c r="G3" s="17" t="s">
        <v>5</v>
      </c>
      <c r="H3" s="18" t="s">
        <v>6</v>
      </c>
    </row>
    <row r="4" spans="1:9" x14ac:dyDescent="0.25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</row>
    <row r="5" spans="1:9" x14ac:dyDescent="0.25">
      <c r="A5" s="2" t="s">
        <v>7</v>
      </c>
      <c r="B5" s="8">
        <v>12</v>
      </c>
      <c r="C5" s="2">
        <v>1445</v>
      </c>
      <c r="D5" s="7">
        <f>8*2</f>
        <v>16</v>
      </c>
      <c r="E5" s="2">
        <f>C5*D5*0.001</f>
        <v>23.12</v>
      </c>
      <c r="F5" s="2">
        <v>0.88800000000000001</v>
      </c>
      <c r="G5" s="4">
        <f>E5*F5</f>
        <v>20.530560000000001</v>
      </c>
      <c r="H5" s="2"/>
    </row>
    <row r="6" spans="1:9" x14ac:dyDescent="0.25">
      <c r="A6" s="2" t="s">
        <v>8</v>
      </c>
      <c r="B6" s="8">
        <v>12</v>
      </c>
      <c r="C6" s="2">
        <v>1570</v>
      </c>
      <c r="D6" s="7">
        <f>8*2</f>
        <v>16</v>
      </c>
      <c r="E6" s="4">
        <f t="shared" ref="E6:E9" si="0">C6*D6*0.001</f>
        <v>25.12</v>
      </c>
      <c r="F6" s="2">
        <v>0.88800000000000001</v>
      </c>
      <c r="G6" s="4">
        <f t="shared" ref="G6:G8" si="1">E6*F6</f>
        <v>22.306560000000001</v>
      </c>
      <c r="H6" s="2"/>
    </row>
    <row r="7" spans="1:9" ht="31.5" x14ac:dyDescent="0.25">
      <c r="A7" s="2" t="s">
        <v>9</v>
      </c>
      <c r="B7" s="8">
        <v>12</v>
      </c>
      <c r="C7" s="2">
        <v>650</v>
      </c>
      <c r="D7" s="7">
        <v>14</v>
      </c>
      <c r="E7" s="4">
        <f t="shared" si="0"/>
        <v>9.1</v>
      </c>
      <c r="F7" s="2">
        <v>0.88800000000000001</v>
      </c>
      <c r="G7" s="4">
        <f t="shared" si="1"/>
        <v>8.0808</v>
      </c>
      <c r="H7" s="3" t="s">
        <v>18</v>
      </c>
    </row>
    <row r="8" spans="1:9" x14ac:dyDescent="0.25">
      <c r="A8" s="2" t="s">
        <v>10</v>
      </c>
      <c r="B8" s="8">
        <v>8</v>
      </c>
      <c r="C8" s="2">
        <v>2268</v>
      </c>
      <c r="D8" s="7">
        <v>8</v>
      </c>
      <c r="E8" s="4">
        <f t="shared" si="0"/>
        <v>18.144000000000002</v>
      </c>
      <c r="F8" s="2">
        <v>0.39500000000000002</v>
      </c>
      <c r="G8" s="4">
        <f t="shared" si="1"/>
        <v>7.1668800000000008</v>
      </c>
      <c r="H8" s="3"/>
    </row>
    <row r="9" spans="1:9" x14ac:dyDescent="0.25">
      <c r="A9" s="2" t="s">
        <v>11</v>
      </c>
      <c r="B9" s="8">
        <v>8</v>
      </c>
      <c r="C9" s="2">
        <v>1445</v>
      </c>
      <c r="D9" s="7">
        <v>11</v>
      </c>
      <c r="E9" s="4">
        <f t="shared" si="0"/>
        <v>15.895</v>
      </c>
      <c r="F9" s="2">
        <v>0.39500000000000002</v>
      </c>
      <c r="G9" s="4">
        <f>E9*F9</f>
        <v>6.2785250000000001</v>
      </c>
      <c r="H9" s="3"/>
    </row>
    <row r="10" spans="1:9" x14ac:dyDescent="0.25">
      <c r="A10" s="54" t="s">
        <v>20</v>
      </c>
      <c r="B10" s="55"/>
      <c r="C10" s="55"/>
      <c r="D10" s="55"/>
      <c r="E10" s="55"/>
      <c r="F10" s="56"/>
      <c r="G10" s="4">
        <f>SUM(G5:G9)</f>
        <v>64.363324999999989</v>
      </c>
      <c r="H10" s="3"/>
    </row>
    <row r="11" spans="1:9" ht="44.25" customHeight="1" x14ac:dyDescent="0.25">
      <c r="A11" s="45" t="s">
        <v>19</v>
      </c>
      <c r="B11" s="57"/>
      <c r="C11" s="57"/>
      <c r="D11" s="57"/>
      <c r="E11" s="57"/>
      <c r="F11" s="58"/>
      <c r="G11" s="25">
        <f>G10*1.05</f>
        <v>67.581491249999985</v>
      </c>
      <c r="H11" s="5"/>
      <c r="I11" s="21">
        <f>G11*5</f>
        <v>337.90745624999994</v>
      </c>
    </row>
    <row r="12" spans="1:9" ht="29.25" customHeight="1" x14ac:dyDescent="0.25">
      <c r="A12" s="59" t="s">
        <v>21</v>
      </c>
      <c r="B12" s="60"/>
      <c r="C12" s="60"/>
      <c r="D12" s="60"/>
      <c r="E12" s="60"/>
      <c r="F12" s="60"/>
      <c r="G12" s="61"/>
      <c r="H12" s="6">
        <f>2.4*1.5*0.1</f>
        <v>0.36</v>
      </c>
      <c r="I12" s="21">
        <f>H12*5</f>
        <v>1.7999999999999998</v>
      </c>
    </row>
    <row r="13" spans="1:9" ht="29.25" customHeight="1" x14ac:dyDescent="0.25">
      <c r="A13" s="45" t="s">
        <v>22</v>
      </c>
      <c r="B13" s="46"/>
      <c r="C13" s="46"/>
      <c r="D13" s="46"/>
      <c r="E13" s="46"/>
      <c r="F13" s="46"/>
      <c r="G13" s="47"/>
      <c r="H13" s="6">
        <f>1.5*1.5*0.25</f>
        <v>0.5625</v>
      </c>
      <c r="I13" s="21">
        <f t="shared" ref="I13:I14" si="2">H13*5</f>
        <v>2.8125</v>
      </c>
    </row>
    <row r="14" spans="1:9" ht="29.25" customHeight="1" x14ac:dyDescent="0.25">
      <c r="A14" s="45" t="s">
        <v>23</v>
      </c>
      <c r="B14" s="46"/>
      <c r="C14" s="46"/>
      <c r="D14" s="46"/>
      <c r="E14" s="46"/>
      <c r="F14" s="46"/>
      <c r="G14" s="47"/>
      <c r="H14" s="6">
        <f>2.15*0.15*1.5</f>
        <v>0.4837499999999999</v>
      </c>
      <c r="I14" s="21">
        <f t="shared" si="2"/>
        <v>2.4187499999999993</v>
      </c>
    </row>
    <row r="15" spans="1:9" ht="45.75" customHeight="1" x14ac:dyDescent="0.25">
      <c r="A15" s="62" t="s">
        <v>24</v>
      </c>
      <c r="B15" s="62"/>
      <c r="C15" s="62"/>
      <c r="D15" s="62"/>
      <c r="E15" s="62"/>
      <c r="F15" s="62"/>
      <c r="G15" s="62"/>
      <c r="H15" s="62"/>
    </row>
  </sheetData>
  <mergeCells count="8">
    <mergeCell ref="A13:G13"/>
    <mergeCell ref="A14:G14"/>
    <mergeCell ref="A15:H15"/>
    <mergeCell ref="A1:H1"/>
    <mergeCell ref="A2:H2"/>
    <mergeCell ref="A10:F10"/>
    <mergeCell ref="A11:F11"/>
    <mergeCell ref="A12:G12"/>
  </mergeCells>
  <pageMargins left="0.7" right="0.7" top="0.75" bottom="0.75" header="0.3" footer="0.3"/>
  <pageSetup paperSize="9" scale="73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="70" zoomScaleNormal="100" zoomScaleSheetLayoutView="70" workbookViewId="0">
      <selection activeCell="L25" sqref="L25"/>
    </sheetView>
  </sheetViews>
  <sheetFormatPr defaultRowHeight="15.75" x14ac:dyDescent="0.25"/>
  <cols>
    <col min="1" max="1" width="14.28515625" style="1" customWidth="1"/>
    <col min="2" max="7" width="16.42578125" style="1" customWidth="1"/>
    <col min="8" max="8" width="14.28515625" style="1" customWidth="1"/>
    <col min="9" max="16384" width="9.140625" style="1"/>
  </cols>
  <sheetData>
    <row r="1" spans="1:8" ht="27.75" customHeight="1" x14ac:dyDescent="0.25">
      <c r="A1" s="48" t="s">
        <v>0</v>
      </c>
      <c r="B1" s="49"/>
      <c r="C1" s="49"/>
      <c r="D1" s="49"/>
      <c r="E1" s="49"/>
      <c r="F1" s="49"/>
      <c r="G1" s="49"/>
      <c r="H1" s="50"/>
    </row>
    <row r="2" spans="1:8" ht="24" customHeight="1" x14ac:dyDescent="0.25">
      <c r="A2" s="54" t="s">
        <v>73</v>
      </c>
      <c r="B2" s="55"/>
      <c r="C2" s="55"/>
      <c r="D2" s="55"/>
      <c r="E2" s="55"/>
      <c r="F2" s="55"/>
      <c r="G2" s="55"/>
      <c r="H2" s="56"/>
    </row>
    <row r="3" spans="1:8" ht="31.5" x14ac:dyDescent="0.25">
      <c r="A3" s="19" t="s">
        <v>1</v>
      </c>
      <c r="B3" s="19" t="s">
        <v>15</v>
      </c>
      <c r="C3" s="19" t="s">
        <v>16</v>
      </c>
      <c r="D3" s="19" t="s">
        <v>2</v>
      </c>
      <c r="E3" s="19" t="s">
        <v>3</v>
      </c>
      <c r="F3" s="19" t="s">
        <v>4</v>
      </c>
      <c r="G3" s="19" t="s">
        <v>5</v>
      </c>
      <c r="H3" s="20" t="s">
        <v>6</v>
      </c>
    </row>
    <row r="4" spans="1:8" x14ac:dyDescent="0.25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</row>
    <row r="5" spans="1:8" x14ac:dyDescent="0.25">
      <c r="A5" s="2" t="s">
        <v>7</v>
      </c>
      <c r="B5" s="8">
        <v>12</v>
      </c>
      <c r="C5" s="2">
        <v>1445</v>
      </c>
      <c r="D5" s="7">
        <f>11*3</f>
        <v>33</v>
      </c>
      <c r="E5" s="2">
        <f>C5*D5*0.001</f>
        <v>47.685000000000002</v>
      </c>
      <c r="F5" s="2">
        <v>0.88800000000000001</v>
      </c>
      <c r="G5" s="4">
        <f>E5*F5</f>
        <v>42.344280000000005</v>
      </c>
      <c r="H5" s="2"/>
    </row>
    <row r="6" spans="1:8" x14ac:dyDescent="0.25">
      <c r="A6" s="2" t="s">
        <v>8</v>
      </c>
      <c r="B6" s="8">
        <v>12</v>
      </c>
      <c r="C6" s="2">
        <v>2400</v>
      </c>
      <c r="D6" s="7">
        <f>8*2</f>
        <v>16</v>
      </c>
      <c r="E6" s="4">
        <f t="shared" ref="E6:E8" si="0">C6*D6*0.001</f>
        <v>38.4</v>
      </c>
      <c r="F6" s="2">
        <v>0.88800000000000001</v>
      </c>
      <c r="G6" s="4">
        <f t="shared" ref="G6:G8" si="1">E6*F6</f>
        <v>34.099199999999996</v>
      </c>
      <c r="H6" s="2"/>
    </row>
    <row r="7" spans="1:8" x14ac:dyDescent="0.25">
      <c r="A7" s="2" t="s">
        <v>25</v>
      </c>
      <c r="B7" s="8">
        <v>12</v>
      </c>
      <c r="C7" s="2">
        <v>2080</v>
      </c>
      <c r="D7" s="7">
        <v>8</v>
      </c>
      <c r="E7" s="4">
        <f t="shared" ref="E7" si="2">C7*D7*0.001</f>
        <v>16.64</v>
      </c>
      <c r="F7" s="2">
        <v>1.8879999999999999</v>
      </c>
      <c r="G7" s="4">
        <f t="shared" ref="G7" si="3">E7*F7</f>
        <v>31.416319999999999</v>
      </c>
      <c r="H7" s="2"/>
    </row>
    <row r="8" spans="1:8" ht="31.5" x14ac:dyDescent="0.25">
      <c r="A8" s="2" t="s">
        <v>9</v>
      </c>
      <c r="B8" s="8">
        <v>12</v>
      </c>
      <c r="C8" s="2">
        <v>650</v>
      </c>
      <c r="D8" s="7">
        <v>18</v>
      </c>
      <c r="E8" s="4">
        <f t="shared" si="0"/>
        <v>11.700000000000001</v>
      </c>
      <c r="F8" s="2">
        <v>0.88800000000000001</v>
      </c>
      <c r="G8" s="4">
        <f t="shared" si="1"/>
        <v>10.389600000000002</v>
      </c>
      <c r="H8" s="3" t="s">
        <v>18</v>
      </c>
    </row>
    <row r="9" spans="1:8" x14ac:dyDescent="0.25">
      <c r="A9" s="54" t="s">
        <v>20</v>
      </c>
      <c r="B9" s="55"/>
      <c r="C9" s="55"/>
      <c r="D9" s="55"/>
      <c r="E9" s="55"/>
      <c r="F9" s="56"/>
      <c r="G9" s="4">
        <f>SUM(G5:G8)</f>
        <v>118.24939999999999</v>
      </c>
      <c r="H9" s="3"/>
    </row>
    <row r="10" spans="1:8" ht="44.25" customHeight="1" x14ac:dyDescent="0.25">
      <c r="A10" s="45" t="s">
        <v>19</v>
      </c>
      <c r="B10" s="57"/>
      <c r="C10" s="57"/>
      <c r="D10" s="57"/>
      <c r="E10" s="57"/>
      <c r="F10" s="58"/>
      <c r="G10" s="25">
        <f>G9*1.05</f>
        <v>124.16186999999999</v>
      </c>
      <c r="H10" s="5"/>
    </row>
    <row r="11" spans="1:8" ht="29.25" customHeight="1" x14ac:dyDescent="0.25">
      <c r="A11" s="59" t="s">
        <v>21</v>
      </c>
      <c r="B11" s="60"/>
      <c r="C11" s="60"/>
      <c r="D11" s="60"/>
      <c r="E11" s="60"/>
      <c r="F11" s="60"/>
      <c r="G11" s="61"/>
      <c r="H11" s="6">
        <f>1.5*0.6*0.1</f>
        <v>0.09</v>
      </c>
    </row>
    <row r="12" spans="1:8" ht="29.25" customHeight="1" x14ac:dyDescent="0.25">
      <c r="A12" s="45" t="s">
        <v>22</v>
      </c>
      <c r="B12" s="46"/>
      <c r="C12" s="46"/>
      <c r="D12" s="46"/>
      <c r="E12" s="46"/>
      <c r="F12" s="46"/>
      <c r="G12" s="47"/>
      <c r="H12" s="6">
        <f>2.16*0.6*1.5</f>
        <v>1.944</v>
      </c>
    </row>
  </sheetData>
  <mergeCells count="6">
    <mergeCell ref="A12:G12"/>
    <mergeCell ref="A1:H1"/>
    <mergeCell ref="A2:H2"/>
    <mergeCell ref="A9:F9"/>
    <mergeCell ref="A10:F10"/>
    <mergeCell ref="A11:G11"/>
  </mergeCells>
  <pageMargins left="0.7" right="0.7" top="0.75" bottom="0.75" header="0.3" footer="0.3"/>
  <pageSetup paperSize="9" scale="6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view="pageBreakPreview" zoomScale="96" zoomScaleNormal="100" zoomScaleSheetLayoutView="96" workbookViewId="0">
      <selection activeCell="F18" sqref="F18"/>
    </sheetView>
  </sheetViews>
  <sheetFormatPr defaultRowHeight="16.5" x14ac:dyDescent="0.3"/>
  <cols>
    <col min="1" max="1" width="9.140625" style="67"/>
    <col min="2" max="2" width="77.85546875" style="67" customWidth="1"/>
    <col min="3" max="3" width="13.28515625" style="67" customWidth="1"/>
    <col min="4" max="16384" width="9.140625" style="67"/>
  </cols>
  <sheetData>
    <row r="1" spans="1:9" x14ac:dyDescent="0.3">
      <c r="A1" s="75" t="s">
        <v>48</v>
      </c>
      <c r="B1" s="75"/>
      <c r="C1" s="75"/>
    </row>
    <row r="2" spans="1:9" x14ac:dyDescent="0.3">
      <c r="A2" s="70" t="s">
        <v>31</v>
      </c>
      <c r="B2" s="71"/>
      <c r="C2" s="72"/>
    </row>
    <row r="3" spans="1:9" ht="39.75" customHeight="1" x14ac:dyDescent="0.3">
      <c r="A3" s="5" t="s">
        <v>32</v>
      </c>
      <c r="B3" s="70" t="s">
        <v>70</v>
      </c>
      <c r="C3" s="72"/>
    </row>
    <row r="4" spans="1:9" ht="33" x14ac:dyDescent="0.3">
      <c r="A4" s="69" t="s">
        <v>69</v>
      </c>
      <c r="B4" s="5" t="s">
        <v>33</v>
      </c>
      <c r="C4" s="5" t="s">
        <v>34</v>
      </c>
    </row>
    <row r="5" spans="1:9" ht="66" x14ac:dyDescent="0.3">
      <c r="A5" s="5">
        <v>1</v>
      </c>
      <c r="B5" s="74" t="s">
        <v>47</v>
      </c>
      <c r="C5" s="73" t="s">
        <v>42</v>
      </c>
    </row>
    <row r="6" spans="1:9" ht="66" x14ac:dyDescent="0.3">
      <c r="A6" s="5">
        <f>A5+1</f>
        <v>2</v>
      </c>
      <c r="B6" s="74" t="s">
        <v>46</v>
      </c>
      <c r="C6" s="73" t="s">
        <v>35</v>
      </c>
    </row>
    <row r="7" spans="1:9" ht="82.5" x14ac:dyDescent="0.3">
      <c r="A7" s="5">
        <f t="shared" ref="A7:A21" si="0">A6+1</f>
        <v>3</v>
      </c>
      <c r="B7" s="74" t="s">
        <v>45</v>
      </c>
      <c r="C7" s="73" t="s">
        <v>36</v>
      </c>
      <c r="H7" s="68"/>
      <c r="I7" s="68"/>
    </row>
    <row r="8" spans="1:9" ht="66" x14ac:dyDescent="0.3">
      <c r="A8" s="5">
        <f t="shared" si="0"/>
        <v>4</v>
      </c>
      <c r="B8" s="74" t="s">
        <v>44</v>
      </c>
      <c r="C8" s="73" t="s">
        <v>37</v>
      </c>
    </row>
    <row r="9" spans="1:9" ht="66" x14ac:dyDescent="0.3">
      <c r="A9" s="5">
        <f t="shared" si="0"/>
        <v>5</v>
      </c>
      <c r="B9" s="74" t="s">
        <v>50</v>
      </c>
      <c r="C9" s="73" t="s">
        <v>38</v>
      </c>
    </row>
    <row r="10" spans="1:9" ht="66" x14ac:dyDescent="0.3">
      <c r="A10" s="5">
        <f t="shared" si="0"/>
        <v>6</v>
      </c>
      <c r="B10" s="74" t="s">
        <v>43</v>
      </c>
      <c r="C10" s="73" t="s">
        <v>39</v>
      </c>
    </row>
    <row r="11" spans="1:9" ht="66" x14ac:dyDescent="0.3">
      <c r="A11" s="5">
        <f t="shared" si="0"/>
        <v>7</v>
      </c>
      <c r="B11" s="74" t="s">
        <v>51</v>
      </c>
      <c r="C11" s="73" t="s">
        <v>40</v>
      </c>
    </row>
    <row r="12" spans="1:9" ht="66" x14ac:dyDescent="0.3">
      <c r="A12" s="5">
        <f t="shared" si="0"/>
        <v>8</v>
      </c>
      <c r="B12" s="74" t="s">
        <v>52</v>
      </c>
      <c r="C12" s="73" t="s">
        <v>41</v>
      </c>
    </row>
    <row r="13" spans="1:9" ht="57" customHeight="1" x14ac:dyDescent="0.3">
      <c r="A13" s="5" t="s">
        <v>49</v>
      </c>
      <c r="B13" s="70" t="s">
        <v>31</v>
      </c>
      <c r="C13" s="72"/>
    </row>
    <row r="14" spans="1:9" ht="66" x14ac:dyDescent="0.3">
      <c r="A14" s="5">
        <f>8+1</f>
        <v>9</v>
      </c>
      <c r="B14" s="74" t="s">
        <v>63</v>
      </c>
      <c r="C14" s="73" t="s">
        <v>53</v>
      </c>
    </row>
    <row r="15" spans="1:9" ht="82.5" x14ac:dyDescent="0.3">
      <c r="A15" s="5">
        <f>A14+1</f>
        <v>10</v>
      </c>
      <c r="B15" s="74" t="s">
        <v>62</v>
      </c>
      <c r="C15" s="73" t="s">
        <v>54</v>
      </c>
    </row>
    <row r="16" spans="1:9" ht="99" x14ac:dyDescent="0.3">
      <c r="A16" s="5">
        <f t="shared" ref="A16:A21" si="1">A15+1</f>
        <v>11</v>
      </c>
      <c r="B16" s="74" t="s">
        <v>64</v>
      </c>
      <c r="C16" s="73" t="s">
        <v>55</v>
      </c>
    </row>
    <row r="17" spans="1:3" ht="82.5" x14ac:dyDescent="0.3">
      <c r="A17" s="5">
        <f t="shared" si="1"/>
        <v>12</v>
      </c>
      <c r="B17" s="74" t="s">
        <v>65</v>
      </c>
      <c r="C17" s="73" t="s">
        <v>56</v>
      </c>
    </row>
    <row r="18" spans="1:3" ht="99" x14ac:dyDescent="0.3">
      <c r="A18" s="5">
        <f t="shared" si="1"/>
        <v>13</v>
      </c>
      <c r="B18" s="74" t="s">
        <v>61</v>
      </c>
      <c r="C18" s="73" t="s">
        <v>57</v>
      </c>
    </row>
    <row r="19" spans="1:3" ht="82.5" x14ac:dyDescent="0.3">
      <c r="A19" s="5">
        <f t="shared" si="1"/>
        <v>14</v>
      </c>
      <c r="B19" s="74" t="s">
        <v>66</v>
      </c>
      <c r="C19" s="73" t="s">
        <v>58</v>
      </c>
    </row>
    <row r="20" spans="1:3" ht="82.5" x14ac:dyDescent="0.3">
      <c r="A20" s="5">
        <f t="shared" si="1"/>
        <v>15</v>
      </c>
      <c r="B20" s="74" t="s">
        <v>67</v>
      </c>
      <c r="C20" s="73" t="s">
        <v>59</v>
      </c>
    </row>
    <row r="21" spans="1:3" ht="82.5" x14ac:dyDescent="0.3">
      <c r="A21" s="5">
        <f t="shared" si="1"/>
        <v>16</v>
      </c>
      <c r="B21" s="74" t="s">
        <v>68</v>
      </c>
      <c r="C21" s="73" t="s">
        <v>60</v>
      </c>
    </row>
  </sheetData>
  <mergeCells count="4">
    <mergeCell ref="A2:C2"/>
    <mergeCell ref="B3:C3"/>
    <mergeCell ref="A1:C1"/>
    <mergeCell ref="B13:C13"/>
  </mergeCells>
  <pageMargins left="0.7" right="0.7" top="0.75" bottom="0.75" header="0.3" footer="0.3"/>
  <pageSetup paperSize="9" scale="88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view="pageBreakPreview" zoomScaleNormal="100" zoomScaleSheetLayoutView="100" workbookViewId="0">
      <selection activeCell="I18" sqref="I18"/>
    </sheetView>
  </sheetViews>
  <sheetFormatPr defaultRowHeight="15.75" x14ac:dyDescent="0.25"/>
  <cols>
    <col min="1" max="1" width="14.28515625" style="1" customWidth="1"/>
    <col min="2" max="5" width="15.28515625" style="1" customWidth="1"/>
    <col min="6" max="6" width="8" style="1" customWidth="1"/>
    <col min="7" max="7" width="14.42578125" style="1" hidden="1" customWidth="1"/>
    <col min="8" max="8" width="14.28515625" style="1" customWidth="1"/>
    <col min="9" max="16384" width="9.140625" style="1"/>
  </cols>
  <sheetData>
    <row r="1" spans="1:8" ht="27.75" customHeight="1" x14ac:dyDescent="0.25">
      <c r="A1" s="48" t="s">
        <v>0</v>
      </c>
      <c r="B1" s="49"/>
      <c r="C1" s="49"/>
      <c r="D1" s="49"/>
      <c r="E1" s="49"/>
      <c r="F1" s="49"/>
      <c r="G1" s="49"/>
      <c r="H1" s="50"/>
    </row>
    <row r="2" spans="1:8" ht="69.75" customHeight="1" x14ac:dyDescent="0.25">
      <c r="A2" s="76" t="s">
        <v>75</v>
      </c>
      <c r="B2" s="77"/>
      <c r="C2" s="77"/>
      <c r="D2" s="77"/>
      <c r="E2" s="77"/>
      <c r="F2" s="77"/>
      <c r="G2" s="77"/>
      <c r="H2" s="78"/>
    </row>
    <row r="3" spans="1:8" ht="29.25" customHeight="1" x14ac:dyDescent="0.25">
      <c r="A3" s="64" t="s">
        <v>27</v>
      </c>
      <c r="B3" s="65"/>
      <c r="C3" s="65"/>
      <c r="D3" s="65"/>
      <c r="E3" s="65"/>
      <c r="F3" s="65"/>
      <c r="G3" s="66"/>
      <c r="H3" s="27">
        <f>('1 kedeli'!H15+A!H12+B!I12+'C'!H11)*1.1</f>
        <v>3.399</v>
      </c>
    </row>
    <row r="4" spans="1:8" ht="29.25" customHeight="1" x14ac:dyDescent="0.25">
      <c r="A4" s="63" t="s">
        <v>28</v>
      </c>
      <c r="B4" s="57"/>
      <c r="C4" s="57"/>
      <c r="D4" s="57"/>
      <c r="E4" s="57"/>
      <c r="F4" s="57"/>
      <c r="G4" s="58"/>
      <c r="H4" s="22">
        <f>'1 kedeli'!H16+A!H13+B!I13+'C'!H12</f>
        <v>22.6965</v>
      </c>
    </row>
    <row r="5" spans="1:8" ht="29.25" customHeight="1" x14ac:dyDescent="0.25">
      <c r="A5" s="63" t="s">
        <v>29</v>
      </c>
      <c r="B5" s="57"/>
      <c r="C5" s="57"/>
      <c r="D5" s="57"/>
      <c r="E5" s="57"/>
      <c r="F5" s="57"/>
      <c r="G5" s="58"/>
      <c r="H5" s="22">
        <f>A!H14+B!I14</f>
        <v>2.7507499999999991</v>
      </c>
    </row>
    <row r="6" spans="1:8" ht="16.5" x14ac:dyDescent="0.25">
      <c r="A6" s="64" t="s">
        <v>26</v>
      </c>
      <c r="B6" s="65"/>
      <c r="C6" s="65"/>
      <c r="D6" s="65"/>
      <c r="E6" s="65"/>
      <c r="F6" s="65"/>
      <c r="G6" s="66"/>
      <c r="H6" s="23">
        <f>'1 kedeli'!G14+A!G11+B!I11+'C'!G10</f>
        <v>1611.7730338500003</v>
      </c>
    </row>
    <row r="7" spans="1:8" ht="20.25" x14ac:dyDescent="0.3">
      <c r="A7" s="64" t="s">
        <v>30</v>
      </c>
      <c r="B7" s="65"/>
      <c r="C7" s="65"/>
      <c r="D7" s="65"/>
      <c r="E7" s="65"/>
      <c r="F7" s="65"/>
      <c r="G7" s="66"/>
      <c r="H7" s="26">
        <f>4.32*2.05</f>
        <v>8.8559999999999999</v>
      </c>
    </row>
  </sheetData>
  <mergeCells count="7">
    <mergeCell ref="A5:G5"/>
    <mergeCell ref="A6:G6"/>
    <mergeCell ref="A7:G7"/>
    <mergeCell ref="A1:H1"/>
    <mergeCell ref="A2:H2"/>
    <mergeCell ref="A3:G3"/>
    <mergeCell ref="A4:G4"/>
  </mergeCells>
  <pageMargins left="0.7" right="0.7" top="0.75" bottom="0.75" header="0.3" footer="0.3"/>
  <pageSetup paperSize="9" scale="7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1 kedeli</vt:lpstr>
      <vt:lpstr>A</vt:lpstr>
      <vt:lpstr>B</vt:lpstr>
      <vt:lpstr>C</vt:lpstr>
      <vt:lpstr>naxazebis sia</vt:lpstr>
      <vt:lpstr>jamuri moculoba</vt:lpstr>
      <vt:lpstr>'1 kedeli'!Print_Area</vt:lpstr>
      <vt:lpstr>B!Print_Area</vt:lpstr>
      <vt:lpstr>'C'!Print_Area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2020-12-29T02:17:22Z</dcterms:modified>
</cp:coreProperties>
</file>