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1 kedeli" sheetId="1" r:id="rId1"/>
    <sheet name="A" sheetId="3" r:id="rId2"/>
    <sheet name="B" sheetId="4" r:id="rId3"/>
    <sheet name="C" sheetId="2" r:id="rId4"/>
    <sheet name="jamuri moculobebi" sheetId="5" r:id="rId5"/>
  </sheets>
  <definedNames>
    <definedName name="_xlnm.Print_Area" localSheetId="0">'1 kedeli'!$A$1:$H$17</definedName>
    <definedName name="_xlnm.Print_Area" localSheetId="2">B!$A$1:$I$15</definedName>
    <definedName name="_xlnm.Print_Area" localSheetId="3">'C'!$A$1:$H$11</definedName>
  </definedNames>
  <calcPr calcId="152511"/>
</workbook>
</file>

<file path=xl/calcChain.xml><?xml version="1.0" encoding="utf-8"?>
<calcChain xmlns="http://schemas.openxmlformats.org/spreadsheetml/2006/main">
  <c r="H7" i="5" l="1"/>
  <c r="H6" i="5"/>
  <c r="H5" i="5"/>
  <c r="H4" i="5"/>
  <c r="H3" i="5"/>
  <c r="I13" i="4" l="1"/>
  <c r="I14" i="4"/>
  <c r="I12" i="4"/>
  <c r="I11" i="4"/>
  <c r="H14" i="4" l="1"/>
  <c r="H13" i="4"/>
  <c r="G10" i="3"/>
  <c r="H15" i="3"/>
  <c r="H12" i="3"/>
  <c r="H10" i="2"/>
  <c r="H11" i="2"/>
  <c r="D5" i="2"/>
  <c r="H12" i="4"/>
  <c r="E9" i="4"/>
  <c r="G9" i="4" s="1"/>
  <c r="E8" i="4"/>
  <c r="G8" i="4" s="1"/>
  <c r="E7" i="4"/>
  <c r="G7" i="4" s="1"/>
  <c r="D6" i="4"/>
  <c r="E6" i="4" s="1"/>
  <c r="G6" i="4" s="1"/>
  <c r="D5" i="4"/>
  <c r="E5" i="4" s="1"/>
  <c r="G5" i="4" s="1"/>
  <c r="G10" i="4" s="1"/>
  <c r="G11" i="4" l="1"/>
  <c r="E7" i="2"/>
  <c r="G7" i="2" s="1"/>
  <c r="D6" i="2"/>
  <c r="E6" i="2" s="1"/>
  <c r="G6" i="2" s="1"/>
  <c r="E5" i="2"/>
  <c r="G5" i="2" s="1"/>
  <c r="G8" i="2" l="1"/>
  <c r="G9" i="2"/>
  <c r="H14" i="3"/>
  <c r="H13" i="3"/>
  <c r="D6" i="3"/>
  <c r="D5" i="3"/>
  <c r="E5" i="3" s="1"/>
  <c r="G5" i="3" s="1"/>
  <c r="G9" i="3"/>
  <c r="E9" i="3"/>
  <c r="E8" i="3"/>
  <c r="G8" i="3" s="1"/>
  <c r="E7" i="3"/>
  <c r="G7" i="3" s="1"/>
  <c r="E6" i="3"/>
  <c r="G6" i="3" s="1"/>
  <c r="G11" i="3" l="1"/>
  <c r="D13" i="1"/>
  <c r="E13" i="1"/>
  <c r="G13" i="1" s="1"/>
  <c r="H16" i="1" l="1"/>
  <c r="D11" i="1" l="1"/>
  <c r="E11" i="1" s="1"/>
  <c r="G11" i="1" s="1"/>
  <c r="D10" i="1"/>
  <c r="E10" i="1" s="1"/>
  <c r="G10" i="1" s="1"/>
  <c r="D9" i="1"/>
  <c r="E9" i="1" s="1"/>
  <c r="G9" i="1" s="1"/>
  <c r="D8" i="1"/>
  <c r="E8" i="1" s="1"/>
  <c r="G8" i="1" s="1"/>
  <c r="D7" i="1"/>
  <c r="E7" i="1" s="1"/>
  <c r="G7" i="1" s="1"/>
  <c r="D6" i="1"/>
  <c r="E6" i="1" s="1"/>
  <c r="G6" i="1" s="1"/>
  <c r="E12" i="1"/>
  <c r="G12" i="1" s="1"/>
  <c r="D5" i="1"/>
  <c r="E5" i="1" s="1"/>
  <c r="G5" i="1" s="1"/>
  <c r="G14" i="1" l="1"/>
  <c r="G15" i="1" s="1"/>
</calcChain>
</file>

<file path=xl/sharedStrings.xml><?xml version="1.0" encoding="utf-8"?>
<sst xmlns="http://schemas.openxmlformats.org/spreadsheetml/2006/main" count="100" uniqueCount="38">
  <si>
    <t>კონსტრუქციის დასახელება</t>
  </si>
  <si>
    <t>პოზიციის დასახელება</t>
  </si>
  <si>
    <t>რაოდენობა (ცალი)</t>
  </si>
  <si>
    <t>ჯამური სიგრძე (მ)</t>
  </si>
  <si>
    <t>1 მეტრის წონა (კგ)</t>
  </si>
  <si>
    <t>კამური 
წონა (კგ)</t>
  </si>
  <si>
    <t>შენიშვნა</t>
  </si>
  <si>
    <t>N1</t>
  </si>
  <si>
    <t>N2</t>
  </si>
  <si>
    <t>N3</t>
  </si>
  <si>
    <t>N4</t>
  </si>
  <si>
    <t>N5</t>
  </si>
  <si>
    <t>N6</t>
  </si>
  <si>
    <t>N7</t>
  </si>
  <si>
    <t>N8</t>
  </si>
  <si>
    <t>დიამე
ტრი</t>
  </si>
  <si>
    <t>სიგრძე (მმ)</t>
  </si>
  <si>
    <t>საშ. სიგრძე</t>
  </si>
  <si>
    <t>საანკერო 
ღერო</t>
  </si>
  <si>
    <t>jamuri wona+ Sedurebis nakeri, armaturis gadanaWrelebi, saqsovi mavrTuli (5%)</t>
  </si>
  <si>
    <t>jamuri wona</t>
  </si>
  <si>
    <r>
      <t xml:space="preserve"> monoliTuri betonis Semasworebeli fena </t>
    </r>
    <r>
      <rPr>
        <b/>
        <sz val="12"/>
        <color theme="1"/>
        <rFont val="Calibri"/>
        <family val="2"/>
        <charset val="204"/>
        <scheme val="minor"/>
      </rPr>
      <t xml:space="preserve">B-20 </t>
    </r>
    <r>
      <rPr>
        <b/>
        <sz val="12"/>
        <color theme="1"/>
        <rFont val="AcadNusx"/>
      </rPr>
      <t>klasis (m</t>
    </r>
    <r>
      <rPr>
        <b/>
        <vertAlign val="superscript"/>
        <sz val="12"/>
        <color theme="1"/>
        <rFont val="AcadNusx"/>
      </rPr>
      <t>3</t>
    </r>
    <r>
      <rPr>
        <b/>
        <sz val="12"/>
        <color theme="1"/>
        <rFont val="AcadNusx"/>
      </rPr>
      <t>)</t>
    </r>
  </si>
  <si>
    <t>N9</t>
  </si>
  <si>
    <r>
      <t xml:space="preserve"> monoliTuri betoni </t>
    </r>
    <r>
      <rPr>
        <b/>
        <sz val="12"/>
        <color theme="1"/>
        <rFont val="Calibri"/>
        <family val="2"/>
        <charset val="204"/>
        <scheme val="minor"/>
      </rPr>
      <t xml:space="preserve">B-20 </t>
    </r>
    <r>
      <rPr>
        <b/>
        <sz val="12"/>
        <color theme="1"/>
        <rFont val="AcadNusx"/>
      </rPr>
      <t>klasis, kaSxlis tanSi tirolis tipis wyalmimRebis xvretis Sesavsebad (m</t>
    </r>
    <r>
      <rPr>
        <b/>
        <vertAlign val="superscript"/>
        <sz val="12"/>
        <color theme="1"/>
        <rFont val="AcadNusx"/>
      </rPr>
      <t>3</t>
    </r>
    <r>
      <rPr>
        <b/>
        <sz val="12"/>
        <color theme="1"/>
        <rFont val="AcadNusx"/>
      </rPr>
      <t>)</t>
    </r>
  </si>
  <si>
    <r>
      <t xml:space="preserve"> monoliTuri </t>
    </r>
    <r>
      <rPr>
        <b/>
        <sz val="12"/>
        <color theme="1"/>
        <rFont val="Calibri"/>
        <family val="2"/>
        <charset val="204"/>
        <scheme val="minor"/>
      </rPr>
      <t>B</t>
    </r>
    <r>
      <rPr>
        <b/>
        <sz val="12"/>
        <color theme="1"/>
        <rFont val="AcadNusx"/>
      </rPr>
      <t>-25 klasis betoni kedlisaTvis (m</t>
    </r>
    <r>
      <rPr>
        <b/>
        <vertAlign val="superscript"/>
        <sz val="12"/>
        <color theme="1"/>
        <rFont val="AcadNusx"/>
      </rPr>
      <t>3</t>
    </r>
    <r>
      <rPr>
        <b/>
        <sz val="12"/>
        <color theme="1"/>
        <rFont val="AcadNusx"/>
      </rPr>
      <t>)</t>
    </r>
  </si>
  <si>
    <r>
      <t xml:space="preserve"> monoliTuri </t>
    </r>
    <r>
      <rPr>
        <b/>
        <sz val="12"/>
        <color theme="1"/>
        <rFont val="Calibri"/>
        <family val="2"/>
        <charset val="204"/>
        <scheme val="minor"/>
      </rPr>
      <t>B</t>
    </r>
    <r>
      <rPr>
        <b/>
        <sz val="12"/>
        <color theme="1"/>
        <rFont val="AcadNusx"/>
      </rPr>
      <t>-25 klasis betoni Ziris filisaTvis (m</t>
    </r>
    <r>
      <rPr>
        <b/>
        <vertAlign val="superscript"/>
        <sz val="12"/>
        <color theme="1"/>
        <rFont val="AcadNusx"/>
      </rPr>
      <t>3</t>
    </r>
    <r>
      <rPr>
        <b/>
        <sz val="12"/>
        <color theme="1"/>
        <rFont val="AcadNusx"/>
      </rPr>
      <t>)</t>
    </r>
  </si>
  <si>
    <r>
      <t xml:space="preserve"> monoliTuri </t>
    </r>
    <r>
      <rPr>
        <b/>
        <sz val="12"/>
        <color theme="1"/>
        <rFont val="Calibri"/>
        <family val="2"/>
        <charset val="204"/>
        <scheme val="minor"/>
      </rPr>
      <t>B</t>
    </r>
    <r>
      <rPr>
        <b/>
        <sz val="12"/>
        <color theme="1"/>
        <rFont val="AcadNusx"/>
      </rPr>
      <t>-25 klasis betoni kedlisatvis (m</t>
    </r>
    <r>
      <rPr>
        <b/>
        <vertAlign val="superscript"/>
        <sz val="12"/>
        <color theme="1"/>
        <rFont val="AcadNusx"/>
      </rPr>
      <t>3</t>
    </r>
    <r>
      <rPr>
        <b/>
        <sz val="12"/>
        <color theme="1"/>
        <rFont val="AcadNusx"/>
      </rPr>
      <t>)</t>
    </r>
  </si>
  <si>
    <r>
      <t xml:space="preserve"> monoliTuri betonis Semasworebeli fena </t>
    </r>
    <r>
      <rPr>
        <sz val="12"/>
        <color theme="1"/>
        <rFont val="Calibri"/>
        <family val="2"/>
        <charset val="204"/>
        <scheme val="minor"/>
      </rPr>
      <t xml:space="preserve">B-20 </t>
    </r>
    <r>
      <rPr>
        <sz val="12"/>
        <color theme="1"/>
        <rFont val="AcadNusx"/>
      </rPr>
      <t>klasis (m</t>
    </r>
    <r>
      <rPr>
        <vertAlign val="superscript"/>
        <sz val="12"/>
        <color theme="1"/>
        <rFont val="AcadNusx"/>
      </rPr>
      <t>3</t>
    </r>
    <r>
      <rPr>
        <sz val="12"/>
        <color theme="1"/>
        <rFont val="AcadNusx"/>
      </rPr>
      <t>)</t>
    </r>
  </si>
  <si>
    <r>
      <t xml:space="preserve"> monoliTuri </t>
    </r>
    <r>
      <rPr>
        <sz val="12"/>
        <color theme="1"/>
        <rFont val="Calibri"/>
        <family val="2"/>
        <charset val="204"/>
        <scheme val="minor"/>
      </rPr>
      <t>B</t>
    </r>
    <r>
      <rPr>
        <sz val="12"/>
        <color theme="1"/>
        <rFont val="AcadNusx"/>
      </rPr>
      <t>-25 klasis betoni kedlisaTvis (m</t>
    </r>
    <r>
      <rPr>
        <vertAlign val="superscript"/>
        <sz val="12"/>
        <color theme="1"/>
        <rFont val="AcadNusx"/>
      </rPr>
      <t>3</t>
    </r>
    <r>
      <rPr>
        <sz val="12"/>
        <color theme="1"/>
        <rFont val="AcadNusx"/>
      </rPr>
      <t>)</t>
    </r>
  </si>
  <si>
    <r>
      <t xml:space="preserve"> monoliTuri </t>
    </r>
    <r>
      <rPr>
        <sz val="12"/>
        <color theme="1"/>
        <rFont val="Calibri"/>
        <family val="2"/>
        <charset val="204"/>
        <scheme val="minor"/>
      </rPr>
      <t>B</t>
    </r>
    <r>
      <rPr>
        <sz val="12"/>
        <color theme="1"/>
        <rFont val="AcadNusx"/>
      </rPr>
      <t>-25 klasis betoni Ziris filisaTvis (m</t>
    </r>
    <r>
      <rPr>
        <vertAlign val="superscript"/>
        <sz val="12"/>
        <color theme="1"/>
        <rFont val="AcadNusx"/>
      </rPr>
      <t>3</t>
    </r>
    <r>
      <rPr>
        <sz val="12"/>
        <color theme="1"/>
        <rFont val="AcadNusx"/>
      </rPr>
      <t>)</t>
    </r>
  </si>
  <si>
    <t xml:space="preserve"> armatura </t>
  </si>
  <si>
    <r>
      <t xml:space="preserve"> arsebul saTave nagebobaze mosangrevi betoni (m</t>
    </r>
    <r>
      <rPr>
        <vertAlign val="superscript"/>
        <sz val="12"/>
        <color theme="1"/>
        <rFont val="AcadNusx"/>
      </rPr>
      <t>3</t>
    </r>
    <r>
      <rPr>
        <sz val="12"/>
        <color theme="1"/>
        <rFont val="AcadNusx"/>
      </rPr>
      <t>)</t>
    </r>
  </si>
  <si>
    <t>Tevzsavali kvanZis mowyoba. mdinare sanaliaze arsebul wyalmimReb nagebobaze</t>
  </si>
  <si>
    <r>
      <t>SeniSvna:
moculoba gakeTebulia erTi kvanZisaTvis ewyoba sul #</t>
    </r>
    <r>
      <rPr>
        <b/>
        <sz val="12"/>
        <color theme="1"/>
        <rFont val="Calibri"/>
        <family val="2"/>
        <charset val="204"/>
        <scheme val="minor"/>
      </rPr>
      <t xml:space="preserve">B </t>
    </r>
    <r>
      <rPr>
        <b/>
        <sz val="12"/>
        <color theme="1"/>
        <rFont val="AcadNusx"/>
      </rPr>
      <t xml:space="preserve">kvanZi ewyoba </t>
    </r>
    <r>
      <rPr>
        <b/>
        <u/>
        <sz val="12"/>
        <color theme="1"/>
        <rFont val="AcadNusx"/>
      </rPr>
      <t>Svidi cali</t>
    </r>
  </si>
  <si>
    <t>(sanalia hesi) marjvena gverdiTi kedeli</t>
  </si>
  <si>
    <r>
      <t>(sanalia hesi) wyalmimRebis kedeli, kvanZi #</t>
    </r>
    <r>
      <rPr>
        <b/>
        <sz val="12"/>
        <color theme="1"/>
        <rFont val="Calibri"/>
        <family val="2"/>
        <charset val="204"/>
        <scheme val="minor"/>
      </rPr>
      <t>A</t>
    </r>
  </si>
  <si>
    <r>
      <t xml:space="preserve"> (sanalia hesi) kvanZi #</t>
    </r>
    <r>
      <rPr>
        <b/>
        <sz val="12"/>
        <color theme="1"/>
        <rFont val="Calibri"/>
        <family val="2"/>
        <charset val="204"/>
        <scheme val="minor"/>
      </rPr>
      <t>B</t>
    </r>
  </si>
  <si>
    <r>
      <t xml:space="preserve"> (sanalia hesi) kvanZi #</t>
    </r>
    <r>
      <rPr>
        <b/>
        <sz val="12"/>
        <color theme="1"/>
        <rFont val="Calibri"/>
        <family val="2"/>
        <charset val="204"/>
        <scheme val="minor"/>
      </rPr>
      <t>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</si>
</sst>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AcadNusx"/>
    </font>
    <font>
      <b/>
      <sz val="12"/>
      <color theme="1"/>
      <name val="AcadNusx"/>
    </font>
    <font>
      <b/>
      <sz val="12"/>
      <color theme="1"/>
      <name val="AcadMtavr"/>
    </font>
    <font>
      <b/>
      <vertAlign val="superscript"/>
      <sz val="12"/>
      <color theme="1"/>
      <name val="AcadNusx"/>
    </font>
    <font>
      <sz val="12"/>
      <color rgb="FFC00000"/>
      <name val="Calibri"/>
      <family val="2"/>
      <scheme val="minor"/>
    </font>
    <font>
      <b/>
      <sz val="12"/>
      <color rgb="FFC00000"/>
      <name val="Calibri"/>
      <family val="2"/>
      <charset val="204"/>
      <scheme val="minor"/>
    </font>
    <font>
      <b/>
      <u/>
      <sz val="12"/>
      <color theme="1"/>
      <name val="AcadNusx"/>
    </font>
    <font>
      <sz val="12"/>
      <color theme="1"/>
      <name val="Calibri"/>
      <family val="2"/>
      <charset val="204"/>
      <scheme val="minor"/>
    </font>
    <font>
      <vertAlign val="superscript"/>
      <sz val="12"/>
      <color theme="1"/>
      <name val="AcadNusx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164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14407A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view="pageBreakPreview" zoomScale="80" zoomScaleNormal="100" zoomScaleSheetLayoutView="80" workbookViewId="0">
      <selection activeCell="F22" sqref="F22"/>
    </sheetView>
  </sheetViews>
  <sheetFormatPr defaultRowHeight="15.75" x14ac:dyDescent="0.25"/>
  <cols>
    <col min="1" max="1" width="14.28515625" style="1" customWidth="1"/>
    <col min="2" max="8" width="16.28515625" style="1" customWidth="1"/>
    <col min="9" max="16384" width="9.140625" style="1"/>
  </cols>
  <sheetData>
    <row r="1" spans="1:8" ht="42.75" customHeight="1" x14ac:dyDescent="0.25">
      <c r="A1" s="21" t="s">
        <v>0</v>
      </c>
      <c r="B1" s="22"/>
      <c r="C1" s="22"/>
      <c r="D1" s="22"/>
      <c r="E1" s="22"/>
      <c r="F1" s="22"/>
      <c r="G1" s="22"/>
      <c r="H1" s="23"/>
    </row>
    <row r="2" spans="1:8" ht="27" customHeight="1" x14ac:dyDescent="0.25">
      <c r="A2" s="24" t="s">
        <v>34</v>
      </c>
      <c r="B2" s="25"/>
      <c r="C2" s="25"/>
      <c r="D2" s="25"/>
      <c r="E2" s="25"/>
      <c r="F2" s="25"/>
      <c r="G2" s="25"/>
      <c r="H2" s="26"/>
    </row>
    <row r="3" spans="1:8" ht="31.5" x14ac:dyDescent="0.25">
      <c r="A3" s="3" t="s">
        <v>1</v>
      </c>
      <c r="B3" s="3" t="s">
        <v>15</v>
      </c>
      <c r="C3" s="3" t="s">
        <v>16</v>
      </c>
      <c r="D3" s="3" t="s">
        <v>2</v>
      </c>
      <c r="E3" s="3" t="s">
        <v>3</v>
      </c>
      <c r="F3" s="3" t="s">
        <v>4</v>
      </c>
      <c r="G3" s="3" t="s">
        <v>5</v>
      </c>
      <c r="H3" s="2" t="s">
        <v>6</v>
      </c>
    </row>
    <row r="4" spans="1:8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</row>
    <row r="5" spans="1:8" x14ac:dyDescent="0.25">
      <c r="A5" s="2" t="s">
        <v>7</v>
      </c>
      <c r="B5" s="9">
        <v>16</v>
      </c>
      <c r="C5" s="2">
        <v>4075</v>
      </c>
      <c r="D5" s="8">
        <f>6*2</f>
        <v>12</v>
      </c>
      <c r="E5" s="2">
        <f>C5*D5*0.001</f>
        <v>48.9</v>
      </c>
      <c r="F5" s="2">
        <v>1.5780000000000001</v>
      </c>
      <c r="G5" s="4">
        <f>E5*F5</f>
        <v>77.164200000000008</v>
      </c>
      <c r="H5" s="2"/>
    </row>
    <row r="6" spans="1:8" x14ac:dyDescent="0.25">
      <c r="A6" s="2" t="s">
        <v>8</v>
      </c>
      <c r="B6" s="9">
        <v>16</v>
      </c>
      <c r="C6" s="2">
        <v>5117</v>
      </c>
      <c r="D6" s="8">
        <f>2*2</f>
        <v>4</v>
      </c>
      <c r="E6" s="4">
        <f t="shared" ref="E6:E12" si="0">C6*D6*0.001</f>
        <v>20.468</v>
      </c>
      <c r="F6" s="2">
        <v>1.5780000000000001</v>
      </c>
      <c r="G6" s="4">
        <f t="shared" ref="G6:G12" si="1">E6*F6</f>
        <v>32.298504000000001</v>
      </c>
      <c r="H6" s="2" t="s">
        <v>17</v>
      </c>
    </row>
    <row r="7" spans="1:8" x14ac:dyDescent="0.25">
      <c r="A7" s="2" t="s">
        <v>9</v>
      </c>
      <c r="B7" s="9">
        <v>16</v>
      </c>
      <c r="C7" s="2">
        <v>14000</v>
      </c>
      <c r="D7" s="8">
        <f>10*2</f>
        <v>20</v>
      </c>
      <c r="E7" s="4">
        <f t="shared" si="0"/>
        <v>280</v>
      </c>
      <c r="F7" s="2">
        <v>1.5780000000000001</v>
      </c>
      <c r="G7" s="4">
        <f t="shared" si="1"/>
        <v>441.84000000000003</v>
      </c>
      <c r="H7" s="2" t="s">
        <v>17</v>
      </c>
    </row>
    <row r="8" spans="1:8" x14ac:dyDescent="0.25">
      <c r="A8" s="2" t="s">
        <v>10</v>
      </c>
      <c r="B8" s="9">
        <v>16</v>
      </c>
      <c r="C8" s="2">
        <v>9600</v>
      </c>
      <c r="D8" s="8">
        <f>2*2</f>
        <v>4</v>
      </c>
      <c r="E8" s="4">
        <f t="shared" si="0"/>
        <v>38.4</v>
      </c>
      <c r="F8" s="2">
        <v>1.5780000000000001</v>
      </c>
      <c r="G8" s="4">
        <f t="shared" si="1"/>
        <v>60.595199999999998</v>
      </c>
      <c r="H8" s="2" t="s">
        <v>17</v>
      </c>
    </row>
    <row r="9" spans="1:8" x14ac:dyDescent="0.25">
      <c r="A9" s="2" t="s">
        <v>11</v>
      </c>
      <c r="B9" s="9">
        <v>16</v>
      </c>
      <c r="C9" s="2">
        <v>3650</v>
      </c>
      <c r="D9" s="8">
        <f>3*2</f>
        <v>6</v>
      </c>
      <c r="E9" s="4">
        <f t="shared" si="0"/>
        <v>21.900000000000002</v>
      </c>
      <c r="F9" s="2">
        <v>1.5780000000000001</v>
      </c>
      <c r="G9" s="4">
        <f t="shared" si="1"/>
        <v>34.558200000000006</v>
      </c>
      <c r="H9" s="2" t="s">
        <v>17</v>
      </c>
    </row>
    <row r="10" spans="1:8" x14ac:dyDescent="0.25">
      <c r="A10" s="2" t="s">
        <v>12</v>
      </c>
      <c r="B10" s="9">
        <v>12</v>
      </c>
      <c r="C10" s="2">
        <v>3800</v>
      </c>
      <c r="D10" s="8">
        <f>21*2</f>
        <v>42</v>
      </c>
      <c r="E10" s="4">
        <f t="shared" si="0"/>
        <v>159.6</v>
      </c>
      <c r="F10" s="2">
        <v>0.88800000000000001</v>
      </c>
      <c r="G10" s="4">
        <f t="shared" si="1"/>
        <v>141.72479999999999</v>
      </c>
      <c r="H10" s="2" t="s">
        <v>17</v>
      </c>
    </row>
    <row r="11" spans="1:8" x14ac:dyDescent="0.25">
      <c r="A11" s="2" t="s">
        <v>13</v>
      </c>
      <c r="B11" s="9">
        <v>12</v>
      </c>
      <c r="C11" s="2">
        <v>3100</v>
      </c>
      <c r="D11" s="8">
        <f>51*2</f>
        <v>102</v>
      </c>
      <c r="E11" s="4">
        <f t="shared" si="0"/>
        <v>316.2</v>
      </c>
      <c r="F11" s="2">
        <v>0.88800000000000001</v>
      </c>
      <c r="G11" s="4">
        <f t="shared" si="1"/>
        <v>280.78559999999999</v>
      </c>
      <c r="H11" s="2" t="s">
        <v>17</v>
      </c>
    </row>
    <row r="12" spans="1:8" ht="31.5" x14ac:dyDescent="0.25">
      <c r="A12" s="2" t="s">
        <v>14</v>
      </c>
      <c r="B12" s="9">
        <v>12</v>
      </c>
      <c r="C12" s="2">
        <v>650</v>
      </c>
      <c r="D12" s="8">
        <v>72</v>
      </c>
      <c r="E12" s="4">
        <f t="shared" si="0"/>
        <v>46.800000000000004</v>
      </c>
      <c r="F12" s="2">
        <v>0.88800000000000001</v>
      </c>
      <c r="G12" s="4">
        <f t="shared" si="1"/>
        <v>41.558400000000006</v>
      </c>
      <c r="H12" s="3" t="s">
        <v>18</v>
      </c>
    </row>
    <row r="13" spans="1:8" ht="31.5" x14ac:dyDescent="0.25">
      <c r="A13" s="2" t="s">
        <v>22</v>
      </c>
      <c r="B13" s="9">
        <v>12</v>
      </c>
      <c r="C13" s="2">
        <v>700</v>
      </c>
      <c r="D13" s="8">
        <f>34+42</f>
        <v>76</v>
      </c>
      <c r="E13" s="4">
        <f t="shared" ref="E13" si="2">C13*D13*0.001</f>
        <v>53.2</v>
      </c>
      <c r="F13" s="2">
        <v>0.88800000000000001</v>
      </c>
      <c r="G13" s="4">
        <f>E13*F13</f>
        <v>47.241600000000005</v>
      </c>
      <c r="H13" s="3" t="s">
        <v>18</v>
      </c>
    </row>
    <row r="14" spans="1:8" ht="40.5" customHeight="1" x14ac:dyDescent="0.25">
      <c r="A14" s="29" t="s">
        <v>20</v>
      </c>
      <c r="B14" s="30"/>
      <c r="C14" s="30"/>
      <c r="D14" s="30"/>
      <c r="E14" s="30"/>
      <c r="F14" s="31"/>
      <c r="G14" s="4">
        <f>SUM(G5:G13)</f>
        <v>1157.7665039999999</v>
      </c>
      <c r="H14" s="3"/>
    </row>
    <row r="15" spans="1:8" ht="46.5" customHeight="1" x14ac:dyDescent="0.25">
      <c r="A15" s="18" t="s">
        <v>19</v>
      </c>
      <c r="B15" s="27"/>
      <c r="C15" s="27"/>
      <c r="D15" s="27"/>
      <c r="E15" s="27"/>
      <c r="F15" s="28"/>
      <c r="G15" s="5">
        <f>G14*1.05</f>
        <v>1215.6548292</v>
      </c>
      <c r="H15" s="6"/>
    </row>
    <row r="16" spans="1:8" ht="25.5" customHeight="1" x14ac:dyDescent="0.25">
      <c r="A16" s="15" t="s">
        <v>21</v>
      </c>
      <c r="B16" s="16"/>
      <c r="C16" s="16"/>
      <c r="D16" s="16"/>
      <c r="E16" s="16"/>
      <c r="F16" s="16"/>
      <c r="G16" s="17"/>
      <c r="H16" s="7">
        <f>14.1*0.5*0.12</f>
        <v>0.84599999999999997</v>
      </c>
    </row>
    <row r="17" spans="1:8" ht="32.25" customHeight="1" x14ac:dyDescent="0.25">
      <c r="A17" s="18" t="s">
        <v>26</v>
      </c>
      <c r="B17" s="19"/>
      <c r="C17" s="19"/>
      <c r="D17" s="19"/>
      <c r="E17" s="19"/>
      <c r="F17" s="19"/>
      <c r="G17" s="20"/>
      <c r="H17" s="7">
        <v>20.8</v>
      </c>
    </row>
  </sheetData>
  <mergeCells count="6">
    <mergeCell ref="A16:G16"/>
    <mergeCell ref="A17:G17"/>
    <mergeCell ref="A1:H1"/>
    <mergeCell ref="A2:H2"/>
    <mergeCell ref="A15:F15"/>
    <mergeCell ref="A14:F14"/>
  </mergeCells>
  <pageMargins left="0.7" right="0.7" top="0.75" bottom="0.75" header="0.3" footer="0.3"/>
  <pageSetup paperSize="9" scale="6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view="pageBreakPreview" zoomScale="90" zoomScaleNormal="70" zoomScaleSheetLayoutView="90" workbookViewId="0">
      <selection activeCell="G23" sqref="G23"/>
    </sheetView>
  </sheetViews>
  <sheetFormatPr defaultRowHeight="15.75" x14ac:dyDescent="0.25"/>
  <cols>
    <col min="1" max="1" width="14.28515625" style="1" customWidth="1"/>
    <col min="2" max="6" width="15.28515625" style="1" customWidth="1"/>
    <col min="7" max="7" width="14.42578125" style="1" customWidth="1"/>
    <col min="8" max="8" width="14.28515625" style="1" customWidth="1"/>
    <col min="9" max="16384" width="9.140625" style="1"/>
  </cols>
  <sheetData>
    <row r="1" spans="1:8" ht="27.75" customHeight="1" x14ac:dyDescent="0.25">
      <c r="A1" s="21" t="s">
        <v>0</v>
      </c>
      <c r="B1" s="22"/>
      <c r="C1" s="22"/>
      <c r="D1" s="22"/>
      <c r="E1" s="22"/>
      <c r="F1" s="22"/>
      <c r="G1" s="22"/>
      <c r="H1" s="23"/>
    </row>
    <row r="2" spans="1:8" ht="24" customHeight="1" x14ac:dyDescent="0.25">
      <c r="A2" s="24" t="s">
        <v>35</v>
      </c>
      <c r="B2" s="25"/>
      <c r="C2" s="25"/>
      <c r="D2" s="25"/>
      <c r="E2" s="25"/>
      <c r="F2" s="25"/>
      <c r="G2" s="25"/>
      <c r="H2" s="26"/>
    </row>
    <row r="3" spans="1:8" ht="31.5" x14ac:dyDescent="0.25">
      <c r="A3" s="3" t="s">
        <v>1</v>
      </c>
      <c r="B3" s="3" t="s">
        <v>15</v>
      </c>
      <c r="C3" s="3" t="s">
        <v>16</v>
      </c>
      <c r="D3" s="3" t="s">
        <v>2</v>
      </c>
      <c r="E3" s="3" t="s">
        <v>3</v>
      </c>
      <c r="F3" s="3" t="s">
        <v>4</v>
      </c>
      <c r="G3" s="3" t="s">
        <v>5</v>
      </c>
      <c r="H3" s="2" t="s">
        <v>6</v>
      </c>
    </row>
    <row r="4" spans="1:8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</row>
    <row r="5" spans="1:8" x14ac:dyDescent="0.25">
      <c r="A5" s="2" t="s">
        <v>7</v>
      </c>
      <c r="B5" s="9">
        <v>12</v>
      </c>
      <c r="C5" s="2">
        <v>960</v>
      </c>
      <c r="D5" s="8">
        <f>18*2</f>
        <v>36</v>
      </c>
      <c r="E5" s="2">
        <f>C5*D5*0.001</f>
        <v>34.56</v>
      </c>
      <c r="F5" s="2">
        <v>0.88800000000000001</v>
      </c>
      <c r="G5" s="4">
        <f>E5*F5</f>
        <v>30.689280000000004</v>
      </c>
      <c r="H5" s="2"/>
    </row>
    <row r="6" spans="1:8" x14ac:dyDescent="0.25">
      <c r="A6" s="2" t="s">
        <v>8</v>
      </c>
      <c r="B6" s="9">
        <v>12</v>
      </c>
      <c r="C6" s="2">
        <v>3400</v>
      </c>
      <c r="D6" s="8">
        <f>6*2</f>
        <v>12</v>
      </c>
      <c r="E6" s="4">
        <f t="shared" ref="E6:E9" si="0">C6*D6*0.001</f>
        <v>40.800000000000004</v>
      </c>
      <c r="F6" s="2">
        <v>0.88800000000000001</v>
      </c>
      <c r="G6" s="4">
        <f t="shared" ref="G6:G9" si="1">E6*F6</f>
        <v>36.230400000000003</v>
      </c>
      <c r="H6" s="2"/>
    </row>
    <row r="7" spans="1:8" ht="31.5" x14ac:dyDescent="0.25">
      <c r="A7" s="2" t="s">
        <v>9</v>
      </c>
      <c r="B7" s="9">
        <v>12</v>
      </c>
      <c r="C7" s="2">
        <v>650</v>
      </c>
      <c r="D7" s="8">
        <v>27</v>
      </c>
      <c r="E7" s="4">
        <f t="shared" si="0"/>
        <v>17.55</v>
      </c>
      <c r="F7" s="2">
        <v>0.88800000000000001</v>
      </c>
      <c r="G7" s="4">
        <f t="shared" si="1"/>
        <v>15.5844</v>
      </c>
      <c r="H7" s="3" t="s">
        <v>18</v>
      </c>
    </row>
    <row r="8" spans="1:8" x14ac:dyDescent="0.25">
      <c r="A8" s="2" t="s">
        <v>10</v>
      </c>
      <c r="B8" s="9">
        <v>8</v>
      </c>
      <c r="C8" s="2">
        <v>1500</v>
      </c>
      <c r="D8" s="8">
        <v>5</v>
      </c>
      <c r="E8" s="4">
        <f t="shared" si="0"/>
        <v>7.5</v>
      </c>
      <c r="F8" s="2">
        <v>0.39500000000000002</v>
      </c>
      <c r="G8" s="4">
        <f t="shared" si="1"/>
        <v>2.9625000000000004</v>
      </c>
      <c r="H8" s="3"/>
    </row>
    <row r="9" spans="1:8" x14ac:dyDescent="0.25">
      <c r="A9" s="2" t="s">
        <v>11</v>
      </c>
      <c r="B9" s="9">
        <v>8</v>
      </c>
      <c r="C9" s="2">
        <v>960</v>
      </c>
      <c r="D9" s="8">
        <v>8</v>
      </c>
      <c r="E9" s="4">
        <f t="shared" si="0"/>
        <v>7.68</v>
      </c>
      <c r="F9" s="2">
        <v>0.39500000000000002</v>
      </c>
      <c r="G9" s="4">
        <f t="shared" si="1"/>
        <v>3.0335999999999999</v>
      </c>
      <c r="H9" s="3"/>
    </row>
    <row r="10" spans="1:8" x14ac:dyDescent="0.25">
      <c r="A10" s="29" t="s">
        <v>20</v>
      </c>
      <c r="B10" s="30"/>
      <c r="C10" s="30"/>
      <c r="D10" s="30"/>
      <c r="E10" s="30"/>
      <c r="F10" s="31"/>
      <c r="G10" s="4">
        <f>SUM(G5:G9)</f>
        <v>88.50018</v>
      </c>
      <c r="H10" s="3"/>
    </row>
    <row r="11" spans="1:8" ht="44.25" customHeight="1" x14ac:dyDescent="0.25">
      <c r="A11" s="18" t="s">
        <v>19</v>
      </c>
      <c r="B11" s="27"/>
      <c r="C11" s="27"/>
      <c r="D11" s="27"/>
      <c r="E11" s="27"/>
      <c r="F11" s="28"/>
      <c r="G11" s="5">
        <f>G10*1.05</f>
        <v>92.925189000000003</v>
      </c>
      <c r="H11" s="6"/>
    </row>
    <row r="12" spans="1:8" ht="29.25" customHeight="1" x14ac:dyDescent="0.25">
      <c r="A12" s="15" t="s">
        <v>21</v>
      </c>
      <c r="B12" s="16"/>
      <c r="C12" s="16"/>
      <c r="D12" s="16"/>
      <c r="E12" s="16"/>
      <c r="F12" s="16"/>
      <c r="G12" s="17"/>
      <c r="H12" s="7">
        <f>1*1*0.1</f>
        <v>0.1</v>
      </c>
    </row>
    <row r="13" spans="1:8" ht="45" customHeight="1" x14ac:dyDescent="0.25">
      <c r="A13" s="18" t="s">
        <v>23</v>
      </c>
      <c r="B13" s="19"/>
      <c r="C13" s="19"/>
      <c r="D13" s="19"/>
      <c r="E13" s="19"/>
      <c r="F13" s="19"/>
      <c r="G13" s="20"/>
      <c r="H13" s="7">
        <f>1.5*1.2*0.72</f>
        <v>1.2959999999999998</v>
      </c>
    </row>
    <row r="14" spans="1:8" ht="29.25" customHeight="1" x14ac:dyDescent="0.25">
      <c r="A14" s="18" t="s">
        <v>24</v>
      </c>
      <c r="B14" s="19"/>
      <c r="C14" s="19"/>
      <c r="D14" s="19"/>
      <c r="E14" s="19"/>
      <c r="F14" s="19"/>
      <c r="G14" s="20"/>
      <c r="H14" s="7">
        <f>3.5*0.4</f>
        <v>1.4000000000000001</v>
      </c>
    </row>
    <row r="15" spans="1:8" ht="29.25" customHeight="1" x14ac:dyDescent="0.25">
      <c r="A15" s="18" t="s">
        <v>25</v>
      </c>
      <c r="B15" s="19"/>
      <c r="C15" s="19"/>
      <c r="D15" s="19"/>
      <c r="E15" s="19"/>
      <c r="F15" s="19"/>
      <c r="G15" s="20"/>
      <c r="H15" s="7">
        <f>1.45*0.15*1</f>
        <v>0.2175</v>
      </c>
    </row>
  </sheetData>
  <mergeCells count="8">
    <mergeCell ref="A14:G14"/>
    <mergeCell ref="A15:G15"/>
    <mergeCell ref="A1:H1"/>
    <mergeCell ref="A2:H2"/>
    <mergeCell ref="A10:F10"/>
    <mergeCell ref="A11:F11"/>
    <mergeCell ref="A12:G12"/>
    <mergeCell ref="A13:G13"/>
  </mergeCells>
  <pageMargins left="0.7" right="0.7" top="0.75" bottom="0.75" header="0.3" footer="0.3"/>
  <pageSetup paperSize="9" scale="6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view="pageBreakPreview" zoomScale="98" zoomScaleNormal="100" zoomScaleSheetLayoutView="98" workbookViewId="0">
      <selection activeCell="F22" sqref="F22"/>
    </sheetView>
  </sheetViews>
  <sheetFormatPr defaultRowHeight="15.75" x14ac:dyDescent="0.25"/>
  <cols>
    <col min="1" max="1" width="14.28515625" style="1" customWidth="1"/>
    <col min="2" max="6" width="15.28515625" style="1" customWidth="1"/>
    <col min="7" max="7" width="14.42578125" style="1" customWidth="1"/>
    <col min="8" max="8" width="14.28515625" style="1" customWidth="1"/>
    <col min="9" max="16384" width="9.140625" style="1"/>
  </cols>
  <sheetData>
    <row r="1" spans="1:9" ht="27.75" customHeight="1" x14ac:dyDescent="0.25">
      <c r="A1" s="21" t="s">
        <v>0</v>
      </c>
      <c r="B1" s="22"/>
      <c r="C1" s="22"/>
      <c r="D1" s="22"/>
      <c r="E1" s="22"/>
      <c r="F1" s="22"/>
      <c r="G1" s="22"/>
      <c r="H1" s="23"/>
    </row>
    <row r="2" spans="1:9" ht="24" customHeight="1" x14ac:dyDescent="0.25">
      <c r="A2" s="29" t="s">
        <v>36</v>
      </c>
      <c r="B2" s="30"/>
      <c r="C2" s="30"/>
      <c r="D2" s="30"/>
      <c r="E2" s="30"/>
      <c r="F2" s="30"/>
      <c r="G2" s="30"/>
      <c r="H2" s="31"/>
    </row>
    <row r="3" spans="1:9" ht="31.5" x14ac:dyDescent="0.25">
      <c r="A3" s="3" t="s">
        <v>1</v>
      </c>
      <c r="B3" s="3" t="s">
        <v>15</v>
      </c>
      <c r="C3" s="3" t="s">
        <v>16</v>
      </c>
      <c r="D3" s="3" t="s">
        <v>2</v>
      </c>
      <c r="E3" s="3" t="s">
        <v>3</v>
      </c>
      <c r="F3" s="3" t="s">
        <v>4</v>
      </c>
      <c r="G3" s="3" t="s">
        <v>5</v>
      </c>
      <c r="H3" s="2" t="s">
        <v>6</v>
      </c>
    </row>
    <row r="4" spans="1:9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</row>
    <row r="5" spans="1:9" x14ac:dyDescent="0.25">
      <c r="A5" s="2" t="s">
        <v>7</v>
      </c>
      <c r="B5" s="9">
        <v>12</v>
      </c>
      <c r="C5" s="2">
        <v>960</v>
      </c>
      <c r="D5" s="8">
        <f>7*2</f>
        <v>14</v>
      </c>
      <c r="E5" s="2">
        <f>C5*D5*0.001</f>
        <v>13.44</v>
      </c>
      <c r="F5" s="2">
        <v>0.88800000000000001</v>
      </c>
      <c r="G5" s="4">
        <f>E5*F5</f>
        <v>11.93472</v>
      </c>
      <c r="H5" s="2"/>
    </row>
    <row r="6" spans="1:9" x14ac:dyDescent="0.25">
      <c r="A6" s="2" t="s">
        <v>8</v>
      </c>
      <c r="B6" s="9">
        <v>12</v>
      </c>
      <c r="C6" s="2">
        <v>1380</v>
      </c>
      <c r="D6" s="8">
        <f>6*2</f>
        <v>12</v>
      </c>
      <c r="E6" s="4">
        <f t="shared" ref="E6:E9" si="0">C6*D6*0.001</f>
        <v>16.559999999999999</v>
      </c>
      <c r="F6" s="2">
        <v>0.88800000000000001</v>
      </c>
      <c r="G6" s="4">
        <f t="shared" ref="G6:G9" si="1">E6*F6</f>
        <v>14.705279999999998</v>
      </c>
      <c r="H6" s="2"/>
    </row>
    <row r="7" spans="1:9" ht="31.5" x14ac:dyDescent="0.25">
      <c r="A7" s="2" t="s">
        <v>9</v>
      </c>
      <c r="B7" s="9">
        <v>12</v>
      </c>
      <c r="C7" s="2">
        <v>650</v>
      </c>
      <c r="D7" s="8">
        <v>21</v>
      </c>
      <c r="E7" s="4">
        <f t="shared" si="0"/>
        <v>13.65</v>
      </c>
      <c r="F7" s="2">
        <v>0.88800000000000001</v>
      </c>
      <c r="G7" s="4">
        <f t="shared" si="1"/>
        <v>12.1212</v>
      </c>
      <c r="H7" s="3" t="s">
        <v>18</v>
      </c>
    </row>
    <row r="8" spans="1:9" x14ac:dyDescent="0.25">
      <c r="A8" s="2" t="s">
        <v>10</v>
      </c>
      <c r="B8" s="9">
        <v>8</v>
      </c>
      <c r="C8" s="2">
        <v>1500</v>
      </c>
      <c r="D8" s="8">
        <v>5</v>
      </c>
      <c r="E8" s="4">
        <f t="shared" si="0"/>
        <v>7.5</v>
      </c>
      <c r="F8" s="2">
        <v>0.39500000000000002</v>
      </c>
      <c r="G8" s="4">
        <f t="shared" si="1"/>
        <v>2.9625000000000004</v>
      </c>
      <c r="H8" s="3"/>
    </row>
    <row r="9" spans="1:9" x14ac:dyDescent="0.25">
      <c r="A9" s="2" t="s">
        <v>11</v>
      </c>
      <c r="B9" s="9">
        <v>8</v>
      </c>
      <c r="C9" s="2">
        <v>960</v>
      </c>
      <c r="D9" s="8">
        <v>8</v>
      </c>
      <c r="E9" s="4">
        <f t="shared" si="0"/>
        <v>7.68</v>
      </c>
      <c r="F9" s="2">
        <v>0.39500000000000002</v>
      </c>
      <c r="G9" s="4">
        <f t="shared" si="1"/>
        <v>3.0335999999999999</v>
      </c>
      <c r="H9" s="3"/>
    </row>
    <row r="10" spans="1:9" x14ac:dyDescent="0.25">
      <c r="A10" s="29" t="s">
        <v>20</v>
      </c>
      <c r="B10" s="30"/>
      <c r="C10" s="30"/>
      <c r="D10" s="30"/>
      <c r="E10" s="30"/>
      <c r="F10" s="31"/>
      <c r="G10" s="4">
        <f>SUM(G5:G9)</f>
        <v>44.757300000000001</v>
      </c>
      <c r="H10" s="3"/>
    </row>
    <row r="11" spans="1:9" ht="44.25" customHeight="1" x14ac:dyDescent="0.25">
      <c r="A11" s="18" t="s">
        <v>19</v>
      </c>
      <c r="B11" s="27"/>
      <c r="C11" s="27"/>
      <c r="D11" s="27"/>
      <c r="E11" s="27"/>
      <c r="F11" s="28"/>
      <c r="G11" s="5">
        <f>G10*1.05</f>
        <v>46.995165</v>
      </c>
      <c r="H11" s="6"/>
      <c r="I11" s="12">
        <f>G11*7</f>
        <v>328.96615500000001</v>
      </c>
    </row>
    <row r="12" spans="1:9" ht="29.25" customHeight="1" x14ac:dyDescent="0.25">
      <c r="A12" s="15" t="s">
        <v>21</v>
      </c>
      <c r="B12" s="16"/>
      <c r="C12" s="16"/>
      <c r="D12" s="16"/>
      <c r="E12" s="16"/>
      <c r="F12" s="16"/>
      <c r="G12" s="17"/>
      <c r="H12" s="7">
        <f>1*1*0.1</f>
        <v>0.1</v>
      </c>
      <c r="I12" s="13">
        <f>H12*7</f>
        <v>0.70000000000000007</v>
      </c>
    </row>
    <row r="13" spans="1:9" ht="29.25" customHeight="1" x14ac:dyDescent="0.25">
      <c r="A13" s="18" t="s">
        <v>24</v>
      </c>
      <c r="B13" s="19"/>
      <c r="C13" s="19"/>
      <c r="D13" s="19"/>
      <c r="E13" s="19"/>
      <c r="F13" s="19"/>
      <c r="G13" s="20"/>
      <c r="H13" s="7">
        <f>1.3*0.25*1</f>
        <v>0.32500000000000001</v>
      </c>
      <c r="I13" s="13">
        <f t="shared" ref="I13:I14" si="2">H13*7</f>
        <v>2.2749999999999999</v>
      </c>
    </row>
    <row r="14" spans="1:9" ht="29.25" customHeight="1" x14ac:dyDescent="0.25">
      <c r="A14" s="18" t="s">
        <v>25</v>
      </c>
      <c r="B14" s="19"/>
      <c r="C14" s="19"/>
      <c r="D14" s="19"/>
      <c r="E14" s="19"/>
      <c r="F14" s="19"/>
      <c r="G14" s="20"/>
      <c r="H14" s="7">
        <f>1.45*0.15*1</f>
        <v>0.2175</v>
      </c>
      <c r="I14" s="13">
        <f t="shared" si="2"/>
        <v>1.5225</v>
      </c>
    </row>
    <row r="15" spans="1:9" ht="45.75" customHeight="1" x14ac:dyDescent="0.25">
      <c r="A15" s="32" t="s">
        <v>33</v>
      </c>
      <c r="B15" s="32"/>
      <c r="C15" s="32"/>
      <c r="D15" s="32"/>
      <c r="E15" s="32"/>
      <c r="F15" s="32"/>
      <c r="G15" s="32"/>
      <c r="H15" s="32"/>
    </row>
  </sheetData>
  <mergeCells count="8">
    <mergeCell ref="A13:G13"/>
    <mergeCell ref="A14:G14"/>
    <mergeCell ref="A15:H15"/>
    <mergeCell ref="A1:H1"/>
    <mergeCell ref="A2:H2"/>
    <mergeCell ref="A10:F10"/>
    <mergeCell ref="A11:F11"/>
    <mergeCell ref="A12:G12"/>
  </mergeCells>
  <pageMargins left="0.7" right="0.7" top="0.75" bottom="0.75" header="0.3" footer="0.3"/>
  <pageSetup paperSize="9" scale="73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view="pageBreakPreview" zoomScale="93" zoomScaleNormal="100" zoomScaleSheetLayoutView="93" workbookViewId="0">
      <selection sqref="A1:H11"/>
    </sheetView>
  </sheetViews>
  <sheetFormatPr defaultRowHeight="15.75" x14ac:dyDescent="0.25"/>
  <cols>
    <col min="1" max="1" width="14.28515625" style="1" customWidth="1"/>
    <col min="2" max="7" width="16.42578125" style="1" customWidth="1"/>
    <col min="8" max="8" width="14.28515625" style="1" customWidth="1"/>
    <col min="9" max="16384" width="9.140625" style="1"/>
  </cols>
  <sheetData>
    <row r="1" spans="1:8" ht="27.75" customHeight="1" x14ac:dyDescent="0.25">
      <c r="A1" s="21" t="s">
        <v>0</v>
      </c>
      <c r="B1" s="22"/>
      <c r="C1" s="22"/>
      <c r="D1" s="22"/>
      <c r="E1" s="22"/>
      <c r="F1" s="22"/>
      <c r="G1" s="22"/>
      <c r="H1" s="23"/>
    </row>
    <row r="2" spans="1:8" ht="24" customHeight="1" x14ac:dyDescent="0.25">
      <c r="A2" s="29" t="s">
        <v>37</v>
      </c>
      <c r="B2" s="30"/>
      <c r="C2" s="30"/>
      <c r="D2" s="30"/>
      <c r="E2" s="30"/>
      <c r="F2" s="30"/>
      <c r="G2" s="30"/>
      <c r="H2" s="31"/>
    </row>
    <row r="3" spans="1:8" ht="31.5" x14ac:dyDescent="0.25">
      <c r="A3" s="3" t="s">
        <v>1</v>
      </c>
      <c r="B3" s="3" t="s">
        <v>15</v>
      </c>
      <c r="C3" s="3" t="s">
        <v>16</v>
      </c>
      <c r="D3" s="3" t="s">
        <v>2</v>
      </c>
      <c r="E3" s="3" t="s">
        <v>3</v>
      </c>
      <c r="F3" s="3" t="s">
        <v>4</v>
      </c>
      <c r="G3" s="3" t="s">
        <v>5</v>
      </c>
      <c r="H3" s="2" t="s">
        <v>6</v>
      </c>
    </row>
    <row r="4" spans="1:8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</row>
    <row r="5" spans="1:8" x14ac:dyDescent="0.25">
      <c r="A5" s="2" t="s">
        <v>7</v>
      </c>
      <c r="B5" s="9">
        <v>12</v>
      </c>
      <c r="C5" s="2">
        <v>960</v>
      </c>
      <c r="D5" s="8">
        <f>15*2</f>
        <v>30</v>
      </c>
      <c r="E5" s="2">
        <f>C5*D5*0.001</f>
        <v>28.8</v>
      </c>
      <c r="F5" s="2">
        <v>0.88800000000000001</v>
      </c>
      <c r="G5" s="4">
        <f>E5*F5</f>
        <v>25.574400000000001</v>
      </c>
      <c r="H5" s="2"/>
    </row>
    <row r="6" spans="1:8" x14ac:dyDescent="0.25">
      <c r="A6" s="2" t="s">
        <v>8</v>
      </c>
      <c r="B6" s="9">
        <v>12</v>
      </c>
      <c r="C6" s="2">
        <v>3045</v>
      </c>
      <c r="D6" s="8">
        <f>6*2</f>
        <v>12</v>
      </c>
      <c r="E6" s="4">
        <f t="shared" ref="E6:E7" si="0">C6*D6*0.001</f>
        <v>36.54</v>
      </c>
      <c r="F6" s="2">
        <v>0.88800000000000001</v>
      </c>
      <c r="G6" s="4">
        <f t="shared" ref="G6:G7" si="1">E6*F6</f>
        <v>32.447519999999997</v>
      </c>
      <c r="H6" s="2"/>
    </row>
    <row r="7" spans="1:8" ht="31.5" x14ac:dyDescent="0.25">
      <c r="A7" s="2" t="s">
        <v>9</v>
      </c>
      <c r="B7" s="9">
        <v>12</v>
      </c>
      <c r="C7" s="2">
        <v>650</v>
      </c>
      <c r="D7" s="8">
        <v>24</v>
      </c>
      <c r="E7" s="4">
        <f t="shared" si="0"/>
        <v>15.6</v>
      </c>
      <c r="F7" s="2">
        <v>0.88800000000000001</v>
      </c>
      <c r="G7" s="4">
        <f t="shared" si="1"/>
        <v>13.8528</v>
      </c>
      <c r="H7" s="3" t="s">
        <v>18</v>
      </c>
    </row>
    <row r="8" spans="1:8" x14ac:dyDescent="0.25">
      <c r="A8" s="29" t="s">
        <v>20</v>
      </c>
      <c r="B8" s="30"/>
      <c r="C8" s="30"/>
      <c r="D8" s="30"/>
      <c r="E8" s="30"/>
      <c r="F8" s="31"/>
      <c r="G8" s="4">
        <f>SUM(G5:G7)</f>
        <v>71.874719999999996</v>
      </c>
      <c r="H8" s="3"/>
    </row>
    <row r="9" spans="1:8" ht="44.25" customHeight="1" x14ac:dyDescent="0.25">
      <c r="A9" s="18" t="s">
        <v>19</v>
      </c>
      <c r="B9" s="27"/>
      <c r="C9" s="27"/>
      <c r="D9" s="27"/>
      <c r="E9" s="27"/>
      <c r="F9" s="28"/>
      <c r="G9" s="5">
        <f>G8*1.05</f>
        <v>75.468456000000003</v>
      </c>
      <c r="H9" s="6"/>
    </row>
    <row r="10" spans="1:8" ht="29.25" customHeight="1" x14ac:dyDescent="0.25">
      <c r="A10" s="15" t="s">
        <v>21</v>
      </c>
      <c r="B10" s="16"/>
      <c r="C10" s="16"/>
      <c r="D10" s="16"/>
      <c r="E10" s="16"/>
      <c r="F10" s="16"/>
      <c r="G10" s="17"/>
      <c r="H10" s="7">
        <f>1*0.35*0.1</f>
        <v>3.4999999999999996E-2</v>
      </c>
    </row>
    <row r="11" spans="1:8" ht="29.25" customHeight="1" x14ac:dyDescent="0.25">
      <c r="A11" s="18" t="s">
        <v>24</v>
      </c>
      <c r="B11" s="19"/>
      <c r="C11" s="19"/>
      <c r="D11" s="19"/>
      <c r="E11" s="19"/>
      <c r="F11" s="19"/>
      <c r="G11" s="20"/>
      <c r="H11" s="7">
        <f>3*0.35*1</f>
        <v>1.0499999999999998</v>
      </c>
    </row>
  </sheetData>
  <mergeCells count="6">
    <mergeCell ref="A11:G11"/>
    <mergeCell ref="A1:H1"/>
    <mergeCell ref="A2:H2"/>
    <mergeCell ref="A8:F8"/>
    <mergeCell ref="A9:F9"/>
    <mergeCell ref="A10:G10"/>
  </mergeCells>
  <pageMargins left="0.7" right="0.7" top="0.75" bottom="0.75" header="0.3" footer="0.3"/>
  <pageSetup paperSize="9" scale="73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view="pageBreakPreview" zoomScaleNormal="100" zoomScaleSheetLayoutView="100" workbookViewId="0">
      <selection activeCell="H16" sqref="H16"/>
    </sheetView>
  </sheetViews>
  <sheetFormatPr defaultRowHeight="15" x14ac:dyDescent="0.25"/>
  <cols>
    <col min="1" max="7" width="11.42578125" customWidth="1"/>
    <col min="8" max="8" width="10.42578125" customWidth="1"/>
  </cols>
  <sheetData>
    <row r="1" spans="1:8" ht="24" customHeight="1" x14ac:dyDescent="0.25">
      <c r="A1" s="21" t="s">
        <v>0</v>
      </c>
      <c r="B1" s="22"/>
      <c r="C1" s="22"/>
      <c r="D1" s="22"/>
      <c r="E1" s="22"/>
      <c r="F1" s="22"/>
      <c r="G1" s="22"/>
      <c r="H1" s="23"/>
    </row>
    <row r="2" spans="1:8" ht="42.75" customHeight="1" x14ac:dyDescent="0.25">
      <c r="A2" s="36" t="s">
        <v>32</v>
      </c>
      <c r="B2" s="37"/>
      <c r="C2" s="37"/>
      <c r="D2" s="37"/>
      <c r="E2" s="37"/>
      <c r="F2" s="37"/>
      <c r="G2" s="37"/>
      <c r="H2" s="38"/>
    </row>
    <row r="3" spans="1:8" ht="27.75" customHeight="1" x14ac:dyDescent="0.25">
      <c r="A3" s="33" t="s">
        <v>27</v>
      </c>
      <c r="B3" s="34"/>
      <c r="C3" s="34"/>
      <c r="D3" s="34"/>
      <c r="E3" s="34"/>
      <c r="F3" s="34"/>
      <c r="G3" s="35"/>
      <c r="H3" s="10">
        <f>'1 kedeli'!H16+A!H13+B!I12+'C'!H10</f>
        <v>2.8770000000000002</v>
      </c>
    </row>
    <row r="4" spans="1:8" ht="27.75" customHeight="1" x14ac:dyDescent="0.25">
      <c r="A4" s="39" t="s">
        <v>28</v>
      </c>
      <c r="B4" s="27"/>
      <c r="C4" s="27"/>
      <c r="D4" s="27"/>
      <c r="E4" s="27"/>
      <c r="F4" s="27"/>
      <c r="G4" s="28"/>
      <c r="H4" s="11">
        <f>'1 kedeli'!H17+A!H14+B!I13+'C'!H11</f>
        <v>25.524999999999999</v>
      </c>
    </row>
    <row r="5" spans="1:8" ht="27.75" customHeight="1" x14ac:dyDescent="0.25">
      <c r="A5" s="39" t="s">
        <v>29</v>
      </c>
      <c r="B5" s="27"/>
      <c r="C5" s="27"/>
      <c r="D5" s="27"/>
      <c r="E5" s="27"/>
      <c r="F5" s="27"/>
      <c r="G5" s="28"/>
      <c r="H5" s="11">
        <f>A!H15+B!I14</f>
        <v>1.74</v>
      </c>
    </row>
    <row r="6" spans="1:8" ht="27.75" customHeight="1" x14ac:dyDescent="0.25">
      <c r="A6" s="33" t="s">
        <v>30</v>
      </c>
      <c r="B6" s="34"/>
      <c r="C6" s="34"/>
      <c r="D6" s="34"/>
      <c r="E6" s="34"/>
      <c r="F6" s="34"/>
      <c r="G6" s="35"/>
      <c r="H6" s="10">
        <f>'1 kedeli'!G15+A!G11+B!I11+'C'!G9</f>
        <v>1713.0146292000002</v>
      </c>
    </row>
    <row r="7" spans="1:8" ht="27.75" customHeight="1" x14ac:dyDescent="0.25">
      <c r="A7" s="33" t="s">
        <v>31</v>
      </c>
      <c r="B7" s="34"/>
      <c r="C7" s="34"/>
      <c r="D7" s="34"/>
      <c r="E7" s="34"/>
      <c r="F7" s="34"/>
      <c r="G7" s="35"/>
      <c r="H7" s="14">
        <f>6.06*1.55</f>
        <v>9.3929999999999989</v>
      </c>
    </row>
  </sheetData>
  <mergeCells count="7">
    <mergeCell ref="A7:G7"/>
    <mergeCell ref="A1:H1"/>
    <mergeCell ref="A2:H2"/>
    <mergeCell ref="A3:G3"/>
    <mergeCell ref="A4:G4"/>
    <mergeCell ref="A5:G5"/>
    <mergeCell ref="A6:G6"/>
  </mergeCells>
  <pageMargins left="0.7" right="0.7" top="0.75" bottom="0.75" header="0.3" footer="0.3"/>
  <pageSetup paperSize="9" scale="96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1 kedeli</vt:lpstr>
      <vt:lpstr>A</vt:lpstr>
      <vt:lpstr>B</vt:lpstr>
      <vt:lpstr>C</vt:lpstr>
      <vt:lpstr>jamuri moculobebi</vt:lpstr>
      <vt:lpstr>'1 kedeli'!Print_Area</vt:lpstr>
      <vt:lpstr>B!Print_Area</vt:lpstr>
      <vt:lpstr>'C'!Print_Area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2020-12-29T02:17:16Z</dcterms:modified>
</cp:coreProperties>
</file>