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60" activeTab="0"/>
  </bookViews>
  <sheets>
    <sheet name="xarjTaRricxva" sheetId="1" r:id="rId1"/>
  </sheets>
  <definedNames>
    <definedName name="_xlnm.Print_Area" localSheetId="0">'xarjTaRricxva'!$A$1:$M$121</definedName>
  </definedNames>
  <calcPr fullCalcOnLoad="1"/>
</workbook>
</file>

<file path=xl/sharedStrings.xml><?xml version="1.0" encoding="utf-8"?>
<sst xmlns="http://schemas.openxmlformats.org/spreadsheetml/2006/main" count="288" uniqueCount="139">
  <si>
    <t>kac/sT</t>
  </si>
  <si>
    <t>lari</t>
  </si>
  <si>
    <t>sxva manqanebi</t>
  </si>
  <si>
    <t>sxva masalebi</t>
  </si>
  <si>
    <t>Txrilis an qvabulis gaWra eqskavatoriT</t>
  </si>
  <si>
    <t>m3</t>
  </si>
  <si>
    <t>Sromis danaxarji</t>
  </si>
  <si>
    <t>manq/sT</t>
  </si>
  <si>
    <t xml:space="preserve">1-79-3      </t>
  </si>
  <si>
    <t>Txrilis an qvabulis gaWra xeliT</t>
  </si>
  <si>
    <t xml:space="preserve">1-118-11 </t>
  </si>
  <si>
    <t>pnevmaturi satkepni</t>
  </si>
  <si>
    <t>grZ.m.</t>
  </si>
  <si>
    <t>t</t>
  </si>
  <si>
    <t>miwis an samSeneblo nagvis datvirTva avtoTviTmclelebze da gatana 15 km-mde</t>
  </si>
  <si>
    <t>tranposrtireba nayarSi saSualod 15 km-ze</t>
  </si>
  <si>
    <t>23-1-2.</t>
  </si>
  <si>
    <t>qviSa-xreSovani narevi</t>
  </si>
  <si>
    <t xml:space="preserve">23-1-2.              </t>
  </si>
  <si>
    <t>Txrilis an qvabulis Sevseba qviSa-xreSovani nareviT fenebad datkepvna vibro satkepniT</t>
  </si>
  <si>
    <t>Sromis danaxarjebi</t>
  </si>
  <si>
    <t xml:space="preserve">jami </t>
  </si>
  <si>
    <t>zednadebi xarjebi</t>
  </si>
  <si>
    <t>gegmiuri dagroveba</t>
  </si>
  <si>
    <t>jami</t>
  </si>
  <si>
    <t>dRg</t>
  </si>
  <si>
    <t xml:space="preserve">S.p.s. ,,saagento servis centri t.g.m."-is direqtori </t>
  </si>
  <si>
    <t>t. JorJoliani</t>
  </si>
  <si>
    <t xml:space="preserve"> samuSaos saxeoba</t>
  </si>
  <si>
    <t>normat. erTeulze</t>
  </si>
  <si>
    <t>raodenoba</t>
  </si>
  <si>
    <t>masala</t>
  </si>
  <si>
    <t>xelfasi</t>
  </si>
  <si>
    <t>transporti da meqanizmebi</t>
  </si>
  <si>
    <t>erT fasi</t>
  </si>
  <si>
    <t>sul</t>
  </si>
  <si>
    <t>betonis dangreva pnevmaturi CaquCis gamoyenebiT</t>
  </si>
  <si>
    <t>resursebi</t>
  </si>
  <si>
    <t>46-23-2</t>
  </si>
  <si>
    <t>kg</t>
  </si>
  <si>
    <t>gauTvaliswinebeli xarji</t>
  </si>
  <si>
    <t>Txrilis Ziris moSandakeba da datkepvna vibro satkepniT</t>
  </si>
  <si>
    <t>teritoriis dasufTaveba samSeneblo nagvisgan da gatana 15km-mde</t>
  </si>
  <si>
    <t>8-4-7</t>
  </si>
  <si>
    <t>kv.m</t>
  </si>
  <si>
    <t>sxva  manqanebi</t>
  </si>
  <si>
    <t>eqskavatori 0.5m3</t>
  </si>
  <si>
    <t>ganz. erTeuli</t>
  </si>
  <si>
    <t xml:space="preserve">1-22-15       </t>
  </si>
  <si>
    <t>23-17-1</t>
  </si>
  <si>
    <t>armatura</t>
  </si>
  <si>
    <t>qviSa-cementis xsnari  m100</t>
  </si>
  <si>
    <t>Semsrulebeli  mT. specialisti</t>
  </si>
  <si>
    <t>m</t>
  </si>
  <si>
    <t>SromiTi resursebi</t>
  </si>
  <si>
    <t>r e s u r s e b i</t>
  </si>
  <si>
    <t>betoni m200</t>
  </si>
  <si>
    <t>l. sigua</t>
  </si>
  <si>
    <t xml:space="preserve">mowyobili Webis gare zedapiris hidroizolacia bitumis mastikiT or fenad </t>
  </si>
  <si>
    <t xml:space="preserve">1-22-9.        </t>
  </si>
  <si>
    <t xml:space="preserve">1-92-3
1-118-11 </t>
  </si>
  <si>
    <t>sabazro</t>
  </si>
  <si>
    <t>1-86-2</t>
  </si>
  <si>
    <t>qvabulis an tranSeis kedlebis droebiT gamagreba xis masaliT</t>
  </si>
  <si>
    <t>m2</t>
  </si>
  <si>
    <t>manqanebi</t>
  </si>
  <si>
    <t>liTonis konstruqcia</t>
  </si>
  <si>
    <t>xis fari 40mm sisqis Seficvris</t>
  </si>
  <si>
    <t>grZ.m</t>
  </si>
  <si>
    <t>wyali</t>
  </si>
  <si>
    <t xml:space="preserve"> gofrirebuli milebis gamocda hermetiulobaze </t>
  </si>
  <si>
    <t>1-31-2, 1-31-13</t>
  </si>
  <si>
    <t>ქვიშის (2.5 მმ. ფრაქცია) გადაადგილება სამშენებლო ობიექტზე მექანიზმის გამოყენებით და თხრილში ჩაყრა</t>
  </si>
  <si>
    <t>მ3</t>
  </si>
  <si>
    <t>ბულდოზერი 59kvt</t>
  </si>
  <si>
    <t>მ/სთ</t>
  </si>
  <si>
    <t>dn=250 mm saniaRvre gare qselebis gofrirebuli sn8  mili montaJiT ( yvela saWiro fasonuri nawilis gamoyenebiT)</t>
  </si>
  <si>
    <t>bitumis emulsia</t>
  </si>
  <si>
    <t>22-8-7 miyenebiT</t>
  </si>
  <si>
    <t>manqana/sT</t>
  </si>
  <si>
    <t>saniaRvre saTvalTvalo Wis Ziris  mowyoba (d=250 mm-iani milis dafarviT)  monoliTuri betoniT m-200</t>
  </si>
  <si>
    <t>23-12-2,</t>
  </si>
  <si>
    <t xml:space="preserve">saniaRvre saTvalTvalo Wis dn 1000 mm  rkina-betonis rgoli montaJiT </t>
  </si>
  <si>
    <t>cali</t>
  </si>
  <si>
    <t>dn 1000 mm  rkina-betonis Wis rgoli h=1m</t>
  </si>
  <si>
    <t>-</t>
  </si>
  <si>
    <t>monoliTuri betoni m200</t>
  </si>
  <si>
    <t>saniaRvre saTvalTvalo Wis dn 1000 mm  rkina-betonis gadaxurvis fila Tujis CarCo xufiT  (Tbilisis logoTi) oTxkuTxedi</t>
  </si>
  <si>
    <t>27-28-1 miyenebiT</t>
  </si>
  <si>
    <t>asfaltis safaris CaWra sarerzi xerxiT perimetrze (orive mxares)</t>
  </si>
  <si>
    <t>saxerxi (safrezi) asfaltis CasaWrelad</t>
  </si>
  <si>
    <t>27-9-4,</t>
  </si>
  <si>
    <t>asfaltis safaris mongreva sangrevi CaquCebiT, datvirTva a/TviTmclelebze xeliT da gatana nayarSi 15 km-mde</t>
  </si>
  <si>
    <t>avtogreideri 79kv.t</t>
  </si>
  <si>
    <t>Е1-22</t>
  </si>
  <si>
    <t>datvirTva xeliT avtoTviTmclelze =2*0.67</t>
  </si>
  <si>
    <t>srf gv. 139 p. 15</t>
  </si>
  <si>
    <t>tranposrtireba nayarSi saSualod 15 km-mde</t>
  </si>
  <si>
    <t>saniaRvre Wis Zirze  qveS qviSa xreSovani narevis mowyoba sisqiT 10sm. Ddatkepvna vibro satkepvniT</t>
  </si>
  <si>
    <t>baliSis mowyoba milis qveS qvebisagan Tavisufali advilad Semkvrivebadi masaliT, fraqciis maqsimaluri zoma ar unda aRematebodes 0.5-2 mm (am masalaSi ar igulisxmeba: miwa, aseve grunti Tixovani da torfovani CanarTebiT) sisqiT 15 sm datkepvna vibro meqanizmebiT</t>
  </si>
  <si>
    <t>milis dafarva qvebisagan Tavisufali advilad Semkvrivebadi masaliT, fraqciis maqsimaluri zoma ar unda aRematebodes 0,5- 2mm (am masalaSi ar igulisxmeba: miwa, aseve grunti Tixovani da torfovani CanarTebiT) sisqiT 30 sm datkepvna</t>
  </si>
  <si>
    <t>srf gv. 37 p. 351</t>
  </si>
  <si>
    <t>srf gv. 31 p. 118</t>
  </si>
  <si>
    <t>srf gv.1 p.18</t>
  </si>
  <si>
    <t>mili d-250 sn.8</t>
  </si>
  <si>
    <t>GCNHm10    06-048-08</t>
  </si>
  <si>
    <t>sasignalo lentis  (Sida mxridan uJangavi zoliT) SeZena da mowyoba TxrilSi</t>
  </si>
  <si>
    <t>gr/m</t>
  </si>
  <si>
    <t>sasignalo lenta</t>
  </si>
  <si>
    <t>metri</t>
  </si>
  <si>
    <t>dagrovebiTi pensiis gadasaxadi
 (xelfasidan)</t>
  </si>
  <si>
    <t>srf gv. 133 p. 206</t>
  </si>
  <si>
    <t>srf gv. 132 p. 175</t>
  </si>
  <si>
    <t>srf gv.131 p.111</t>
  </si>
  <si>
    <t>srf gv.133 p.190</t>
  </si>
  <si>
    <t>srf gv.54 p.108</t>
  </si>
  <si>
    <t>srf gv.131 p.117</t>
  </si>
  <si>
    <t>srf gv.34 p.245</t>
  </si>
  <si>
    <t>srf gv. 37 p. 379</t>
  </si>
  <si>
    <t>srf gv. 42 p. 539</t>
  </si>
  <si>
    <t>dn 1000 mm  rkina-betonis Wis gadaxurvis fila Tujis CarCo xufiT oTkuTxedi (Tbilisis logoTi)</t>
  </si>
  <si>
    <t xml:space="preserve"> </t>
  </si>
  <si>
    <t>q. Tbilisi, didubis raioni grigol lublianas quCa #13v-dan S.p.s. ,,klinikuri onkologiis institutis"-s teritoriidan mixeil Wiaurelis quCamde saniaRvre qselis mowyobis saxarjTaRricxvo gaangariSeba</t>
  </si>
  <si>
    <t>arsebul magistralur saniaRvre qselze daerTeba (SeWra)</t>
  </si>
  <si>
    <t>wertili</t>
  </si>
  <si>
    <t>srf gv. 37p. 349</t>
  </si>
  <si>
    <t>betoni m100</t>
  </si>
  <si>
    <t>srf gv. 34 p. 243</t>
  </si>
  <si>
    <t>bunebrivi qviSa</t>
  </si>
  <si>
    <t>46-22-3</t>
  </si>
  <si>
    <t>arsebuli Wis aRdgena da gamongreuli adgilebis gamonoliTeba sulfatomedegi betoniT</t>
  </si>
  <si>
    <t>srf gv. 1 p.18</t>
  </si>
  <si>
    <t>srf gv. 37p. 341</t>
  </si>
  <si>
    <t>srf gv. 10p. 1</t>
  </si>
  <si>
    <t>samSeneblo lusrsmani</t>
  </si>
  <si>
    <t>srf gv. 52p. 14</t>
  </si>
  <si>
    <t>sayalibe xis masala</t>
  </si>
  <si>
    <t>sangrevi CaquCebi (kompresoriT)</t>
  </si>
  <si>
    <t>srf gv. 137 p. 305;
gv.137 p.12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</si>
</sst>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;[Red]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"/>
    <numFmt numFmtId="202" formatCode="0.00;[Red]0.00"/>
    <numFmt numFmtId="203" formatCode="0.0000"/>
    <numFmt numFmtId="204" formatCode="0.00000"/>
    <numFmt numFmtId="205" formatCode="[$-409]dddd\,\ mmmm\ dd\,\ yyyy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[$-409]h:mm:ss\ AM/PM"/>
    <numFmt numFmtId="210" formatCode="&quot;$&quot;#,##0.0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b/>
      <sz val="12"/>
      <name val="LitNusx"/>
      <family val="0"/>
    </font>
    <font>
      <sz val="12"/>
      <name val="LitNusx"/>
      <family val="0"/>
    </font>
    <font>
      <sz val="9"/>
      <name val="LitNusx"/>
      <family val="0"/>
    </font>
    <font>
      <b/>
      <sz val="9"/>
      <name val="LitNusx"/>
      <family val="0"/>
    </font>
    <font>
      <sz val="10"/>
      <name val="LitNusx"/>
      <family val="0"/>
    </font>
    <font>
      <b/>
      <sz val="10"/>
      <name val="LitNusx"/>
      <family val="0"/>
    </font>
    <font>
      <b/>
      <sz val="9"/>
      <name val="Arial"/>
      <family val="2"/>
    </font>
    <font>
      <sz val="14"/>
      <name val="Arial"/>
      <family val="2"/>
    </font>
    <font>
      <b/>
      <sz val="8"/>
      <name val="LitNusx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tNusx"/>
      <family val="0"/>
    </font>
    <font>
      <sz val="10"/>
      <color indexed="10"/>
      <name val="Arial"/>
      <family val="2"/>
    </font>
    <font>
      <b/>
      <sz val="10"/>
      <name val="Cambria"/>
      <family val="1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itNusx"/>
      <family val="0"/>
    </font>
    <font>
      <sz val="10"/>
      <color rgb="FFFF0000"/>
      <name val="Arial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66" applyFont="1" applyFill="1">
      <alignment/>
      <protection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0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66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66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10" xfId="67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10" fillId="0" borderId="10" xfId="66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/>
    </xf>
    <xf numFmtId="2" fontId="5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10" xfId="68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2" fontId="13" fillId="0" borderId="10" xfId="66" applyNumberFormat="1" applyFont="1" applyFill="1" applyBorder="1" applyAlignment="1">
      <alignment horizontal="center" vertical="center"/>
      <protection/>
    </xf>
    <xf numFmtId="0" fontId="0" fillId="0" borderId="0" xfId="66" applyFill="1">
      <alignment/>
      <protection/>
    </xf>
    <xf numFmtId="0" fontId="14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8" fillId="0" borderId="10" xfId="42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Обычный_sg  Tbilisi-SEnaki km84" xfId="66"/>
    <cellStyle name="Обычный_Лист1" xfId="67"/>
    <cellStyle name="Обычный_Лист1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1"/>
  <sheetViews>
    <sheetView showZeros="0" tabSelected="1" view="pageBreakPreview" zoomScaleSheetLayoutView="100" workbookViewId="0" topLeftCell="A1">
      <selection activeCell="F107" sqref="F107"/>
    </sheetView>
  </sheetViews>
  <sheetFormatPr defaultColWidth="9.140625" defaultRowHeight="12.75"/>
  <cols>
    <col min="1" max="1" width="9.140625" style="2" customWidth="1"/>
    <col min="2" max="2" width="11.8515625" style="2" bestFit="1" customWidth="1"/>
    <col min="3" max="3" width="54.140625" style="2" customWidth="1"/>
    <col min="4" max="4" width="13.421875" style="2" bestFit="1" customWidth="1"/>
    <col min="5" max="5" width="11.140625" style="5" bestFit="1" customWidth="1"/>
    <col min="6" max="6" width="11.00390625" style="5" customWidth="1"/>
    <col min="7" max="7" width="11.140625" style="5" bestFit="1" customWidth="1"/>
    <col min="8" max="8" width="12.140625" style="5" customWidth="1"/>
    <col min="9" max="9" width="11.28125" style="5" customWidth="1"/>
    <col min="10" max="10" width="14.57421875" style="5" bestFit="1" customWidth="1"/>
    <col min="11" max="11" width="11.421875" style="5" customWidth="1"/>
    <col min="12" max="12" width="12.140625" style="5" bestFit="1" customWidth="1"/>
    <col min="13" max="13" width="13.421875" style="5" bestFit="1" customWidth="1"/>
    <col min="14" max="14" width="14.140625" style="2" customWidth="1"/>
    <col min="15" max="16384" width="9.140625" style="2" customWidth="1"/>
  </cols>
  <sheetData>
    <row r="1" spans="1:13" s="5" customFormat="1" ht="60.75" customHeight="1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5.25" customHeight="1">
      <c r="A2" s="73" t="s">
        <v>121</v>
      </c>
      <c r="B2" s="75"/>
      <c r="C2" s="73" t="s">
        <v>28</v>
      </c>
      <c r="D2" s="75" t="s">
        <v>47</v>
      </c>
      <c r="E2" s="75" t="s">
        <v>29</v>
      </c>
      <c r="F2" s="75" t="s">
        <v>30</v>
      </c>
      <c r="G2" s="76" t="s">
        <v>31</v>
      </c>
      <c r="H2" s="76"/>
      <c r="I2" s="76" t="s">
        <v>32</v>
      </c>
      <c r="J2" s="76"/>
      <c r="K2" s="75" t="s">
        <v>33</v>
      </c>
      <c r="L2" s="75"/>
      <c r="M2" s="77" t="s">
        <v>24</v>
      </c>
    </row>
    <row r="3" spans="1:13" ht="16.5">
      <c r="A3" s="74"/>
      <c r="B3" s="75"/>
      <c r="C3" s="74"/>
      <c r="D3" s="75"/>
      <c r="E3" s="75"/>
      <c r="F3" s="75"/>
      <c r="G3" s="6" t="s">
        <v>34</v>
      </c>
      <c r="H3" s="6" t="s">
        <v>35</v>
      </c>
      <c r="I3" s="6" t="s">
        <v>34</v>
      </c>
      <c r="J3" s="6" t="s">
        <v>35</v>
      </c>
      <c r="K3" s="6" t="s">
        <v>34</v>
      </c>
      <c r="L3" s="6" t="s">
        <v>35</v>
      </c>
      <c r="M3" s="77"/>
    </row>
    <row r="4" spans="1:13" ht="16.5">
      <c r="A4" s="7" t="s">
        <v>121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1">
        <v>13</v>
      </c>
    </row>
    <row r="5" spans="1:13" s="51" customFormat="1" ht="39.75" customHeight="1">
      <c r="A5" s="8">
        <v>1</v>
      </c>
      <c r="B5" s="8" t="s">
        <v>88</v>
      </c>
      <c r="C5" s="22" t="s">
        <v>89</v>
      </c>
      <c r="D5" s="21" t="s">
        <v>12</v>
      </c>
      <c r="E5" s="15"/>
      <c r="F5" s="50">
        <v>29.6</v>
      </c>
      <c r="G5" s="15"/>
      <c r="H5" s="15"/>
      <c r="I5" s="15"/>
      <c r="J5" s="15"/>
      <c r="K5" s="15"/>
      <c r="L5" s="15"/>
      <c r="M5" s="15"/>
    </row>
    <row r="6" spans="1:13" s="34" customFormat="1" ht="18">
      <c r="A6" s="6"/>
      <c r="B6" s="6"/>
      <c r="C6" s="23" t="s">
        <v>6</v>
      </c>
      <c r="D6" s="14" t="s">
        <v>0</v>
      </c>
      <c r="E6" s="15">
        <v>0.077</v>
      </c>
      <c r="F6" s="15">
        <f>F5*E6</f>
        <v>2.2792</v>
      </c>
      <c r="G6" s="15"/>
      <c r="H6" s="15"/>
      <c r="I6" s="15"/>
      <c r="J6" s="15"/>
      <c r="K6" s="15"/>
      <c r="L6" s="15"/>
      <c r="M6" s="15"/>
    </row>
    <row r="7" spans="1:13" s="34" customFormat="1" ht="24">
      <c r="A7" s="6"/>
      <c r="B7" s="6" t="s">
        <v>111</v>
      </c>
      <c r="C7" s="23" t="s">
        <v>90</v>
      </c>
      <c r="D7" s="14" t="s">
        <v>79</v>
      </c>
      <c r="E7" s="15">
        <v>0.194</v>
      </c>
      <c r="F7" s="15">
        <f>E7*F5</f>
        <v>5.742400000000001</v>
      </c>
      <c r="G7" s="15"/>
      <c r="H7" s="15"/>
      <c r="I7" s="15"/>
      <c r="J7" s="15"/>
      <c r="K7" s="15"/>
      <c r="L7" s="15"/>
      <c r="M7" s="15"/>
    </row>
    <row r="8" spans="1:13" s="34" customFormat="1" ht="18">
      <c r="A8" s="6"/>
      <c r="B8" s="52"/>
      <c r="C8" s="23" t="s">
        <v>2</v>
      </c>
      <c r="D8" s="14" t="s">
        <v>1</v>
      </c>
      <c r="E8" s="15">
        <v>0.0637</v>
      </c>
      <c r="F8" s="15">
        <f>E8*F5</f>
        <v>1.8855200000000003</v>
      </c>
      <c r="G8" s="15"/>
      <c r="H8" s="15"/>
      <c r="I8" s="15"/>
      <c r="J8" s="15"/>
      <c r="K8" s="15"/>
      <c r="L8" s="15"/>
      <c r="M8" s="15"/>
    </row>
    <row r="9" spans="1:13" s="51" customFormat="1" ht="50.25" customHeight="1">
      <c r="A9" s="8">
        <v>2</v>
      </c>
      <c r="B9" s="8" t="s">
        <v>91</v>
      </c>
      <c r="C9" s="22" t="s">
        <v>92</v>
      </c>
      <c r="D9" s="21" t="s">
        <v>5</v>
      </c>
      <c r="E9" s="15"/>
      <c r="F9" s="50">
        <v>1.18</v>
      </c>
      <c r="G9" s="15"/>
      <c r="H9" s="15"/>
      <c r="I9" s="15"/>
      <c r="J9" s="15"/>
      <c r="K9" s="15"/>
      <c r="L9" s="15"/>
      <c r="M9" s="15"/>
    </row>
    <row r="10" spans="1:13" s="34" customFormat="1" ht="18">
      <c r="A10" s="6"/>
      <c r="B10" s="6"/>
      <c r="C10" s="23" t="s">
        <v>6</v>
      </c>
      <c r="D10" s="14" t="s">
        <v>0</v>
      </c>
      <c r="E10" s="15">
        <v>1.6</v>
      </c>
      <c r="F10" s="15">
        <f>F9*E10</f>
        <v>1.888</v>
      </c>
      <c r="G10" s="15"/>
      <c r="H10" s="15"/>
      <c r="I10" s="15"/>
      <c r="J10" s="15"/>
      <c r="K10" s="15"/>
      <c r="L10" s="15"/>
      <c r="M10" s="15"/>
    </row>
    <row r="11" spans="1:13" s="34" customFormat="1" ht="24">
      <c r="A11" s="6"/>
      <c r="B11" s="6" t="s">
        <v>112</v>
      </c>
      <c r="C11" s="23" t="s">
        <v>93</v>
      </c>
      <c r="D11" s="14" t="s">
        <v>79</v>
      </c>
      <c r="E11" s="15">
        <f>1.91/100</f>
        <v>0.0191</v>
      </c>
      <c r="F11" s="15">
        <f>E11*F9</f>
        <v>0.022538</v>
      </c>
      <c r="G11" s="15"/>
      <c r="H11" s="15"/>
      <c r="I11" s="15"/>
      <c r="J11" s="15"/>
      <c r="K11" s="15"/>
      <c r="L11" s="15"/>
      <c r="M11" s="15"/>
    </row>
    <row r="12" spans="1:13" s="34" customFormat="1" ht="36">
      <c r="A12" s="6"/>
      <c r="B12" s="6" t="s">
        <v>138</v>
      </c>
      <c r="C12" s="23" t="s">
        <v>137</v>
      </c>
      <c r="D12" s="14" t="s">
        <v>7</v>
      </c>
      <c r="E12" s="15">
        <v>0.775</v>
      </c>
      <c r="F12" s="15">
        <f>F9*E12</f>
        <v>0.9145</v>
      </c>
      <c r="G12" s="15"/>
      <c r="H12" s="15"/>
      <c r="I12" s="15"/>
      <c r="J12" s="15"/>
      <c r="K12" s="15"/>
      <c r="L12" s="15"/>
      <c r="M12" s="15"/>
    </row>
    <row r="13" spans="1:13" s="34" customFormat="1" ht="18">
      <c r="A13" s="6"/>
      <c r="B13" s="52" t="s">
        <v>94</v>
      </c>
      <c r="C13" s="23" t="s">
        <v>95</v>
      </c>
      <c r="D13" s="14" t="s">
        <v>0</v>
      </c>
      <c r="E13" s="15">
        <f>2.2*0.53</f>
        <v>1.1660000000000001</v>
      </c>
      <c r="F13" s="15">
        <f>F9*E13</f>
        <v>1.37588</v>
      </c>
      <c r="G13" s="15"/>
      <c r="H13" s="15"/>
      <c r="I13" s="15"/>
      <c r="J13" s="15"/>
      <c r="K13" s="15"/>
      <c r="L13" s="15"/>
      <c r="M13" s="15"/>
    </row>
    <row r="14" spans="1:13" s="34" customFormat="1" ht="24">
      <c r="A14" s="6"/>
      <c r="B14" s="6" t="s">
        <v>96</v>
      </c>
      <c r="C14" s="23" t="s">
        <v>97</v>
      </c>
      <c r="D14" s="14" t="s">
        <v>13</v>
      </c>
      <c r="E14" s="15">
        <f>2.2</f>
        <v>2.2</v>
      </c>
      <c r="F14" s="15">
        <f>F9*E14</f>
        <v>2.596</v>
      </c>
      <c r="G14" s="15"/>
      <c r="H14" s="15"/>
      <c r="I14" s="15"/>
      <c r="J14" s="15"/>
      <c r="K14" s="15"/>
      <c r="L14" s="15"/>
      <c r="M14" s="15"/>
    </row>
    <row r="15" spans="1:13" s="3" customFormat="1" ht="22.5" customHeight="1">
      <c r="A15" s="8">
        <v>3</v>
      </c>
      <c r="B15" s="8" t="s">
        <v>48</v>
      </c>
      <c r="C15" s="22" t="s">
        <v>4</v>
      </c>
      <c r="D15" s="21" t="s">
        <v>5</v>
      </c>
      <c r="E15" s="15"/>
      <c r="F15" s="16">
        <v>20.35</v>
      </c>
      <c r="G15" s="15"/>
      <c r="H15" s="15"/>
      <c r="I15" s="15"/>
      <c r="J15" s="15"/>
      <c r="K15" s="15"/>
      <c r="L15" s="15"/>
      <c r="M15" s="15"/>
    </row>
    <row r="16" spans="1:13" s="3" customFormat="1" ht="16.5">
      <c r="A16" s="6"/>
      <c r="B16" s="6"/>
      <c r="C16" s="23" t="s">
        <v>6</v>
      </c>
      <c r="D16" s="14" t="s">
        <v>0</v>
      </c>
      <c r="E16" s="15">
        <f>20/1000</f>
        <v>0.02</v>
      </c>
      <c r="F16" s="15">
        <f>F15*E16</f>
        <v>0.40700000000000003</v>
      </c>
      <c r="G16" s="15"/>
      <c r="H16" s="15"/>
      <c r="I16" s="15"/>
      <c r="J16" s="15"/>
      <c r="K16" s="15"/>
      <c r="L16" s="15"/>
      <c r="M16" s="15"/>
    </row>
    <row r="17" spans="1:13" s="3" customFormat="1" ht="24">
      <c r="A17" s="6"/>
      <c r="B17" s="6" t="s">
        <v>113</v>
      </c>
      <c r="C17" s="23" t="s">
        <v>46</v>
      </c>
      <c r="D17" s="14" t="s">
        <v>7</v>
      </c>
      <c r="E17" s="15">
        <f>44.8/1000</f>
        <v>0.0448</v>
      </c>
      <c r="F17" s="15">
        <f>F15*E17</f>
        <v>0.91168</v>
      </c>
      <c r="G17" s="15"/>
      <c r="H17" s="15"/>
      <c r="I17" s="15"/>
      <c r="J17" s="15"/>
      <c r="K17" s="15"/>
      <c r="L17" s="15"/>
      <c r="M17" s="15"/>
    </row>
    <row r="18" spans="1:13" s="3" customFormat="1" ht="16.5">
      <c r="A18" s="6"/>
      <c r="B18" s="6"/>
      <c r="C18" s="23" t="s">
        <v>2</v>
      </c>
      <c r="D18" s="14" t="s">
        <v>1</v>
      </c>
      <c r="E18" s="15">
        <f>2.1/1000</f>
        <v>0.0021000000000000003</v>
      </c>
      <c r="F18" s="15">
        <f>F15*E18</f>
        <v>0.04273500000000001</v>
      </c>
      <c r="G18" s="15"/>
      <c r="H18" s="15"/>
      <c r="I18" s="15"/>
      <c r="J18" s="15"/>
      <c r="K18" s="15"/>
      <c r="L18" s="15"/>
      <c r="M18" s="15"/>
    </row>
    <row r="19" spans="1:13" s="3" customFormat="1" ht="21.75" customHeight="1">
      <c r="A19" s="6">
        <v>4</v>
      </c>
      <c r="B19" s="8" t="s">
        <v>8</v>
      </c>
      <c r="C19" s="22" t="s">
        <v>9</v>
      </c>
      <c r="D19" s="21" t="s">
        <v>5</v>
      </c>
      <c r="E19" s="15"/>
      <c r="F19" s="16">
        <v>2.03</v>
      </c>
      <c r="G19" s="15"/>
      <c r="H19" s="15"/>
      <c r="I19" s="15"/>
      <c r="J19" s="15"/>
      <c r="K19" s="15"/>
      <c r="L19" s="15"/>
      <c r="M19" s="15"/>
    </row>
    <row r="20" spans="1:13" s="3" customFormat="1" ht="16.5">
      <c r="A20" s="6"/>
      <c r="B20" s="6"/>
      <c r="C20" s="23" t="s">
        <v>6</v>
      </c>
      <c r="D20" s="14" t="s">
        <v>0</v>
      </c>
      <c r="E20" s="15">
        <f>337/100</f>
        <v>3.37</v>
      </c>
      <c r="F20" s="15">
        <f>F19*E20</f>
        <v>6.8411</v>
      </c>
      <c r="G20" s="15"/>
      <c r="H20" s="15"/>
      <c r="I20" s="15"/>
      <c r="J20" s="15"/>
      <c r="K20" s="15"/>
      <c r="L20" s="15"/>
      <c r="M20" s="15"/>
    </row>
    <row r="21" spans="1:14" s="3" customFormat="1" ht="36.75" customHeight="1">
      <c r="A21" s="8">
        <v>5</v>
      </c>
      <c r="B21" s="8" t="s">
        <v>10</v>
      </c>
      <c r="C21" s="22" t="s">
        <v>41</v>
      </c>
      <c r="D21" s="21" t="s">
        <v>5</v>
      </c>
      <c r="E21" s="15"/>
      <c r="F21" s="16">
        <v>1.66</v>
      </c>
      <c r="G21" s="15"/>
      <c r="H21" s="15"/>
      <c r="I21" s="15"/>
      <c r="J21" s="15"/>
      <c r="K21" s="15"/>
      <c r="L21" s="15"/>
      <c r="M21" s="15"/>
      <c r="N21" s="35"/>
    </row>
    <row r="22" spans="1:14" s="3" customFormat="1" ht="18.75" customHeight="1">
      <c r="A22" s="6"/>
      <c r="B22" s="6"/>
      <c r="C22" s="23" t="s">
        <v>6</v>
      </c>
      <c r="D22" s="14" t="s">
        <v>0</v>
      </c>
      <c r="E22" s="15">
        <f>13.4/100</f>
        <v>0.134</v>
      </c>
      <c r="F22" s="15">
        <f>F21*E22</f>
        <v>0.22244</v>
      </c>
      <c r="G22" s="15"/>
      <c r="H22" s="15"/>
      <c r="I22" s="15"/>
      <c r="J22" s="15"/>
      <c r="K22" s="15"/>
      <c r="L22" s="15"/>
      <c r="M22" s="15"/>
      <c r="N22" s="35"/>
    </row>
    <row r="23" spans="1:13" s="3" customFormat="1" ht="24">
      <c r="A23" s="6"/>
      <c r="B23" s="6" t="s">
        <v>114</v>
      </c>
      <c r="C23" s="23" t="s">
        <v>11</v>
      </c>
      <c r="D23" s="14" t="s">
        <v>7</v>
      </c>
      <c r="E23" s="15">
        <f>13/100</f>
        <v>0.13</v>
      </c>
      <c r="F23" s="15">
        <f>F21*E23</f>
        <v>0.2158</v>
      </c>
      <c r="G23" s="15"/>
      <c r="H23" s="15"/>
      <c r="I23" s="15"/>
      <c r="J23" s="15"/>
      <c r="K23" s="15"/>
      <c r="L23" s="15"/>
      <c r="M23" s="15"/>
    </row>
    <row r="24" spans="1:13" s="34" customFormat="1" ht="38.25" customHeight="1">
      <c r="A24" s="8">
        <v>6</v>
      </c>
      <c r="B24" s="8" t="s">
        <v>62</v>
      </c>
      <c r="C24" s="29" t="s">
        <v>63</v>
      </c>
      <c r="D24" s="8" t="s">
        <v>64</v>
      </c>
      <c r="E24" s="53"/>
      <c r="F24" s="33">
        <v>25</v>
      </c>
      <c r="G24" s="53"/>
      <c r="H24" s="53"/>
      <c r="I24" s="53"/>
      <c r="J24" s="15"/>
      <c r="K24" s="53"/>
      <c r="L24" s="15"/>
      <c r="M24" s="15"/>
    </row>
    <row r="25" spans="1:13" s="34" customFormat="1" ht="18">
      <c r="A25" s="6"/>
      <c r="B25" s="6"/>
      <c r="C25" s="31" t="s">
        <v>6</v>
      </c>
      <c r="D25" s="6" t="s">
        <v>0</v>
      </c>
      <c r="E25" s="30">
        <f>30.2/100</f>
        <v>0.302</v>
      </c>
      <c r="F25" s="30">
        <f>F24*E25</f>
        <v>7.55</v>
      </c>
      <c r="G25" s="30"/>
      <c r="H25" s="30"/>
      <c r="I25" s="30"/>
      <c r="J25" s="15"/>
      <c r="K25" s="30"/>
      <c r="L25" s="15"/>
      <c r="M25" s="15"/>
    </row>
    <row r="26" spans="1:13" s="34" customFormat="1" ht="18">
      <c r="A26" s="6"/>
      <c r="B26" s="6"/>
      <c r="C26" s="31" t="s">
        <v>65</v>
      </c>
      <c r="D26" s="6" t="s">
        <v>1</v>
      </c>
      <c r="E26" s="30">
        <f>0.93/100</f>
        <v>0.009300000000000001</v>
      </c>
      <c r="F26" s="30">
        <f>F24*E26</f>
        <v>0.2325</v>
      </c>
      <c r="G26" s="30"/>
      <c r="H26" s="30"/>
      <c r="I26" s="30"/>
      <c r="J26" s="15"/>
      <c r="K26" s="30"/>
      <c r="L26" s="15"/>
      <c r="M26" s="15"/>
    </row>
    <row r="27" spans="1:13" s="35" customFormat="1" ht="24">
      <c r="A27" s="6"/>
      <c r="B27" s="6" t="s">
        <v>115</v>
      </c>
      <c r="C27" s="31" t="s">
        <v>67</v>
      </c>
      <c r="D27" s="6" t="s">
        <v>64</v>
      </c>
      <c r="E27" s="30">
        <f>24/100</f>
        <v>0.24</v>
      </c>
      <c r="F27" s="30">
        <f>F24*E27</f>
        <v>6</v>
      </c>
      <c r="G27" s="30"/>
      <c r="H27" s="30"/>
      <c r="I27" s="30"/>
      <c r="J27" s="15"/>
      <c r="K27" s="30"/>
      <c r="L27" s="15"/>
      <c r="M27" s="15"/>
    </row>
    <row r="28" spans="1:13" s="35" customFormat="1" ht="19.5" customHeight="1">
      <c r="A28" s="6"/>
      <c r="B28" s="6"/>
      <c r="C28" s="31" t="s">
        <v>66</v>
      </c>
      <c r="D28" s="6" t="s">
        <v>13</v>
      </c>
      <c r="E28" s="30">
        <f>0.02/100</f>
        <v>0.0002</v>
      </c>
      <c r="F28" s="30">
        <f>E28*F24</f>
        <v>0.005</v>
      </c>
      <c r="G28" s="30"/>
      <c r="H28" s="30"/>
      <c r="I28" s="30"/>
      <c r="J28" s="15"/>
      <c r="K28" s="30"/>
      <c r="L28" s="15"/>
      <c r="M28" s="15"/>
    </row>
    <row r="29" spans="1:13" s="3" customFormat="1" ht="41.25" customHeight="1">
      <c r="A29" s="8">
        <v>7</v>
      </c>
      <c r="B29" s="8" t="s">
        <v>59</v>
      </c>
      <c r="C29" s="22" t="s">
        <v>14</v>
      </c>
      <c r="D29" s="21" t="s">
        <v>5</v>
      </c>
      <c r="E29" s="15"/>
      <c r="F29" s="17">
        <v>26.85</v>
      </c>
      <c r="G29" s="18"/>
      <c r="H29" s="30"/>
      <c r="I29" s="18"/>
      <c r="J29" s="15"/>
      <c r="K29" s="18"/>
      <c r="L29" s="15"/>
      <c r="M29" s="15"/>
    </row>
    <row r="30" spans="1:13" s="3" customFormat="1" ht="33.75" customHeight="1">
      <c r="A30" s="9"/>
      <c r="B30" s="10"/>
      <c r="C30" s="23" t="s">
        <v>6</v>
      </c>
      <c r="D30" s="14" t="s">
        <v>0</v>
      </c>
      <c r="E30" s="15">
        <f>13.2/1000</f>
        <v>0.0132</v>
      </c>
      <c r="F30" s="18">
        <f>F29*E30</f>
        <v>0.35442</v>
      </c>
      <c r="G30" s="18"/>
      <c r="H30" s="30"/>
      <c r="I30" s="18"/>
      <c r="J30" s="15"/>
      <c r="K30" s="18"/>
      <c r="L30" s="15"/>
      <c r="M30" s="15"/>
    </row>
    <row r="31" spans="1:13" s="3" customFormat="1" ht="24">
      <c r="A31" s="9"/>
      <c r="B31" s="6" t="s">
        <v>113</v>
      </c>
      <c r="C31" s="23" t="s">
        <v>46</v>
      </c>
      <c r="D31" s="14" t="s">
        <v>7</v>
      </c>
      <c r="E31" s="15">
        <f>29.5/1000</f>
        <v>0.0295</v>
      </c>
      <c r="F31" s="18">
        <f>F29*E31</f>
        <v>0.792075</v>
      </c>
      <c r="G31" s="18"/>
      <c r="H31" s="30"/>
      <c r="I31" s="18"/>
      <c r="J31" s="15"/>
      <c r="K31" s="15"/>
      <c r="L31" s="15"/>
      <c r="M31" s="15"/>
    </row>
    <row r="32" spans="1:13" s="3" customFormat="1" ht="16.5">
      <c r="A32" s="9"/>
      <c r="B32" s="10"/>
      <c r="C32" s="23" t="s">
        <v>2</v>
      </c>
      <c r="D32" s="14" t="s">
        <v>1</v>
      </c>
      <c r="E32" s="15">
        <f>2.1/1000</f>
        <v>0.0021000000000000003</v>
      </c>
      <c r="F32" s="18">
        <f>F29*E32</f>
        <v>0.05638500000000001</v>
      </c>
      <c r="G32" s="18"/>
      <c r="H32" s="30"/>
      <c r="I32" s="18"/>
      <c r="J32" s="15"/>
      <c r="K32" s="18"/>
      <c r="L32" s="15"/>
      <c r="M32" s="15"/>
    </row>
    <row r="33" spans="1:13" s="3" customFormat="1" ht="21.75" customHeight="1">
      <c r="A33" s="9"/>
      <c r="B33" s="32" t="s">
        <v>96</v>
      </c>
      <c r="C33" s="23" t="s">
        <v>15</v>
      </c>
      <c r="D33" s="14" t="s">
        <v>13</v>
      </c>
      <c r="E33" s="15">
        <f>1820/1000</f>
        <v>1.82</v>
      </c>
      <c r="F33" s="18">
        <f>F29*E33</f>
        <v>48.867000000000004</v>
      </c>
      <c r="G33" s="18"/>
      <c r="H33" s="30"/>
      <c r="I33" s="18"/>
      <c r="J33" s="15"/>
      <c r="K33" s="18"/>
      <c r="L33" s="15"/>
      <c r="M33" s="15"/>
    </row>
    <row r="34" spans="1:13" s="3" customFormat="1" ht="36.75" customHeight="1">
      <c r="A34" s="38">
        <v>8</v>
      </c>
      <c r="B34" s="25" t="s">
        <v>71</v>
      </c>
      <c r="C34" s="39" t="s">
        <v>72</v>
      </c>
      <c r="D34" s="14" t="s">
        <v>73</v>
      </c>
      <c r="E34" s="15"/>
      <c r="F34" s="17">
        <v>9.87</v>
      </c>
      <c r="G34" s="18"/>
      <c r="H34" s="30"/>
      <c r="I34" s="18"/>
      <c r="J34" s="15"/>
      <c r="K34" s="18"/>
      <c r="L34" s="15"/>
      <c r="M34" s="15"/>
    </row>
    <row r="35" spans="1:13" s="3" customFormat="1" ht="31.5" customHeight="1">
      <c r="A35" s="38"/>
      <c r="B35" s="40" t="s">
        <v>116</v>
      </c>
      <c r="C35" s="23" t="s">
        <v>74</v>
      </c>
      <c r="D35" s="14" t="s">
        <v>75</v>
      </c>
      <c r="E35" s="54">
        <v>0.0247</v>
      </c>
      <c r="F35" s="18">
        <f>F34*E35</f>
        <v>0.24378899999999998</v>
      </c>
      <c r="G35" s="18"/>
      <c r="H35" s="30"/>
      <c r="I35" s="18"/>
      <c r="J35" s="15"/>
      <c r="K35" s="18"/>
      <c r="L35" s="15"/>
      <c r="M35" s="15"/>
    </row>
    <row r="36" spans="1:13" s="4" customFormat="1" ht="95.25" customHeight="1">
      <c r="A36" s="8">
        <v>9</v>
      </c>
      <c r="B36" s="8" t="s">
        <v>16</v>
      </c>
      <c r="C36" s="22" t="s">
        <v>99</v>
      </c>
      <c r="D36" s="21" t="s">
        <v>5</v>
      </c>
      <c r="E36" s="15"/>
      <c r="F36" s="16">
        <v>2.32</v>
      </c>
      <c r="G36" s="18"/>
      <c r="H36" s="30"/>
      <c r="I36" s="19"/>
      <c r="J36" s="15"/>
      <c r="K36" s="19"/>
      <c r="L36" s="15"/>
      <c r="M36" s="15"/>
    </row>
    <row r="37" spans="1:13" s="3" customFormat="1" ht="24" customHeight="1">
      <c r="A37" s="9"/>
      <c r="B37" s="10"/>
      <c r="C37" s="23" t="s">
        <v>6</v>
      </c>
      <c r="D37" s="14" t="s">
        <v>0</v>
      </c>
      <c r="E37" s="15">
        <f>17.8/10</f>
        <v>1.78</v>
      </c>
      <c r="F37" s="18">
        <f>F36*E37</f>
        <v>4.1296</v>
      </c>
      <c r="G37" s="18"/>
      <c r="H37" s="30"/>
      <c r="I37" s="18"/>
      <c r="J37" s="15"/>
      <c r="K37" s="18"/>
      <c r="L37" s="15"/>
      <c r="M37" s="15"/>
    </row>
    <row r="38" spans="1:13" s="3" customFormat="1" ht="29.25" customHeight="1">
      <c r="A38" s="9"/>
      <c r="B38" s="32" t="s">
        <v>117</v>
      </c>
      <c r="C38" s="23" t="s">
        <v>17</v>
      </c>
      <c r="D38" s="14" t="s">
        <v>5</v>
      </c>
      <c r="E38" s="15">
        <f>11/10</f>
        <v>1.1</v>
      </c>
      <c r="F38" s="36">
        <f>E38*F36</f>
        <v>2.552</v>
      </c>
      <c r="G38" s="18"/>
      <c r="H38" s="30"/>
      <c r="I38" s="18"/>
      <c r="J38" s="15"/>
      <c r="K38" s="18"/>
      <c r="L38" s="15"/>
      <c r="M38" s="15"/>
    </row>
    <row r="39" spans="1:13" s="4" customFormat="1" ht="84" customHeight="1">
      <c r="A39" s="8">
        <v>10</v>
      </c>
      <c r="B39" s="8" t="s">
        <v>18</v>
      </c>
      <c r="C39" s="22" t="s">
        <v>100</v>
      </c>
      <c r="D39" s="21" t="s">
        <v>5</v>
      </c>
      <c r="E39" s="15"/>
      <c r="F39" s="16">
        <v>7.55</v>
      </c>
      <c r="G39" s="18"/>
      <c r="H39" s="30"/>
      <c r="I39" s="19"/>
      <c r="J39" s="15"/>
      <c r="K39" s="19"/>
      <c r="L39" s="15"/>
      <c r="M39" s="15"/>
    </row>
    <row r="40" spans="1:13" s="3" customFormat="1" ht="21" customHeight="1">
      <c r="A40" s="9"/>
      <c r="B40" s="10"/>
      <c r="C40" s="23" t="s">
        <v>6</v>
      </c>
      <c r="D40" s="14" t="s">
        <v>0</v>
      </c>
      <c r="E40" s="15">
        <f>17.8/10</f>
        <v>1.78</v>
      </c>
      <c r="F40" s="18">
        <f>F39*E40</f>
        <v>13.439</v>
      </c>
      <c r="G40" s="18"/>
      <c r="H40" s="30"/>
      <c r="I40" s="18"/>
      <c r="J40" s="15"/>
      <c r="K40" s="18"/>
      <c r="L40" s="15"/>
      <c r="M40" s="15"/>
    </row>
    <row r="41" spans="1:13" s="3" customFormat="1" ht="27.75" customHeight="1">
      <c r="A41" s="9"/>
      <c r="B41" s="32" t="s">
        <v>117</v>
      </c>
      <c r="C41" s="23" t="s">
        <v>17</v>
      </c>
      <c r="D41" s="14" t="s">
        <v>5</v>
      </c>
      <c r="E41" s="15">
        <f>11/10</f>
        <v>1.1</v>
      </c>
      <c r="F41" s="18">
        <f>F39*E41</f>
        <v>8.305</v>
      </c>
      <c r="G41" s="18"/>
      <c r="H41" s="30"/>
      <c r="I41" s="18"/>
      <c r="J41" s="15"/>
      <c r="K41" s="18"/>
      <c r="L41" s="15"/>
      <c r="M41" s="15"/>
    </row>
    <row r="42" spans="1:13" s="3" customFormat="1" ht="39.75" customHeight="1">
      <c r="A42" s="8">
        <v>11</v>
      </c>
      <c r="B42" s="8" t="s">
        <v>60</v>
      </c>
      <c r="C42" s="22" t="s">
        <v>19</v>
      </c>
      <c r="D42" s="21" t="s">
        <v>5</v>
      </c>
      <c r="E42" s="15"/>
      <c r="F42" s="17">
        <v>11.96</v>
      </c>
      <c r="G42" s="15"/>
      <c r="H42" s="30"/>
      <c r="I42" s="18"/>
      <c r="J42" s="15"/>
      <c r="K42" s="18"/>
      <c r="L42" s="15"/>
      <c r="M42" s="15"/>
    </row>
    <row r="43" spans="1:13" s="3" customFormat="1" ht="21.75" customHeight="1">
      <c r="A43" s="9"/>
      <c r="B43" s="10"/>
      <c r="C43" s="23" t="s">
        <v>6</v>
      </c>
      <c r="D43" s="14" t="s">
        <v>0</v>
      </c>
      <c r="E43" s="15">
        <f>(197+13.4)/100</f>
        <v>2.104</v>
      </c>
      <c r="F43" s="18">
        <f>F42*E43</f>
        <v>25.163840000000004</v>
      </c>
      <c r="G43" s="18"/>
      <c r="H43" s="30"/>
      <c r="I43" s="18"/>
      <c r="J43" s="15"/>
      <c r="K43" s="18"/>
      <c r="L43" s="15"/>
      <c r="M43" s="15"/>
    </row>
    <row r="44" spans="1:13" s="3" customFormat="1" ht="24">
      <c r="A44" s="9"/>
      <c r="B44" s="32" t="s">
        <v>117</v>
      </c>
      <c r="C44" s="23" t="s">
        <v>17</v>
      </c>
      <c r="D44" s="14" t="s">
        <v>5</v>
      </c>
      <c r="E44" s="15">
        <v>1.03</v>
      </c>
      <c r="F44" s="18">
        <f>F42*E44</f>
        <v>12.318800000000001</v>
      </c>
      <c r="G44" s="18"/>
      <c r="H44" s="30"/>
      <c r="I44" s="18"/>
      <c r="J44" s="15"/>
      <c r="K44" s="18"/>
      <c r="L44" s="15"/>
      <c r="M44" s="15"/>
    </row>
    <row r="45" spans="1:13" s="3" customFormat="1" ht="24">
      <c r="A45" s="9"/>
      <c r="B45" s="6" t="s">
        <v>114</v>
      </c>
      <c r="C45" s="23" t="s">
        <v>11</v>
      </c>
      <c r="D45" s="14" t="s">
        <v>7</v>
      </c>
      <c r="E45" s="15">
        <f>13/100</f>
        <v>0.13</v>
      </c>
      <c r="F45" s="18">
        <f>F42*E45</f>
        <v>1.5548000000000002</v>
      </c>
      <c r="G45" s="18"/>
      <c r="H45" s="30"/>
      <c r="I45" s="18"/>
      <c r="J45" s="15"/>
      <c r="K45" s="15"/>
      <c r="L45" s="15"/>
      <c r="M45" s="15"/>
    </row>
    <row r="46" spans="1:13" s="3" customFormat="1" ht="42.75" customHeight="1">
      <c r="A46" s="8">
        <v>12</v>
      </c>
      <c r="B46" s="8" t="s">
        <v>60</v>
      </c>
      <c r="C46" s="22" t="s">
        <v>98</v>
      </c>
      <c r="D46" s="21" t="s">
        <v>5</v>
      </c>
      <c r="E46" s="15"/>
      <c r="F46" s="17">
        <v>0.18</v>
      </c>
      <c r="G46" s="15"/>
      <c r="H46" s="30"/>
      <c r="I46" s="18"/>
      <c r="J46" s="15"/>
      <c r="K46" s="18"/>
      <c r="L46" s="15"/>
      <c r="M46" s="15"/>
    </row>
    <row r="47" spans="1:13" s="3" customFormat="1" ht="16.5">
      <c r="A47" s="9"/>
      <c r="B47" s="10"/>
      <c r="C47" s="23" t="s">
        <v>6</v>
      </c>
      <c r="D47" s="14" t="s">
        <v>0</v>
      </c>
      <c r="E47" s="15">
        <f>(197+13.4)/100</f>
        <v>2.104</v>
      </c>
      <c r="F47" s="18">
        <f>F46*E47</f>
        <v>0.37872</v>
      </c>
      <c r="G47" s="18"/>
      <c r="H47" s="30"/>
      <c r="I47" s="18"/>
      <c r="J47" s="15"/>
      <c r="K47" s="18"/>
      <c r="L47" s="15"/>
      <c r="M47" s="15"/>
    </row>
    <row r="48" spans="1:13" s="3" customFormat="1" ht="24">
      <c r="A48" s="9"/>
      <c r="B48" s="32" t="s">
        <v>117</v>
      </c>
      <c r="C48" s="23" t="s">
        <v>17</v>
      </c>
      <c r="D48" s="14" t="s">
        <v>5</v>
      </c>
      <c r="E48" s="15">
        <v>1.03</v>
      </c>
      <c r="F48" s="18">
        <f>F46*E48</f>
        <v>0.1854</v>
      </c>
      <c r="G48" s="18"/>
      <c r="H48" s="30"/>
      <c r="I48" s="18"/>
      <c r="J48" s="15"/>
      <c r="K48" s="18"/>
      <c r="L48" s="15"/>
      <c r="M48" s="15"/>
    </row>
    <row r="49" spans="1:13" s="3" customFormat="1" ht="24">
      <c r="A49" s="9"/>
      <c r="B49" s="6" t="s">
        <v>114</v>
      </c>
      <c r="C49" s="23" t="s">
        <v>11</v>
      </c>
      <c r="D49" s="14" t="s">
        <v>7</v>
      </c>
      <c r="E49" s="15">
        <f>13/100</f>
        <v>0.13</v>
      </c>
      <c r="F49" s="18">
        <f>F46*E49</f>
        <v>0.0234</v>
      </c>
      <c r="G49" s="18"/>
      <c r="H49" s="30"/>
      <c r="I49" s="18"/>
      <c r="J49" s="15"/>
      <c r="K49" s="15"/>
      <c r="L49" s="15"/>
      <c r="M49" s="15"/>
    </row>
    <row r="50" spans="1:13" s="26" customFormat="1" ht="42" customHeight="1">
      <c r="A50" s="21">
        <v>13</v>
      </c>
      <c r="B50" s="25" t="s">
        <v>49</v>
      </c>
      <c r="C50" s="22" t="s">
        <v>80</v>
      </c>
      <c r="D50" s="21" t="s">
        <v>5</v>
      </c>
      <c r="E50" s="20"/>
      <c r="F50" s="20">
        <v>0.68</v>
      </c>
      <c r="G50" s="20"/>
      <c r="H50" s="30"/>
      <c r="I50" s="20"/>
      <c r="J50" s="15"/>
      <c r="K50" s="20"/>
      <c r="L50" s="15"/>
      <c r="M50" s="15"/>
    </row>
    <row r="51" spans="1:13" s="26" customFormat="1" ht="18.75" customHeight="1">
      <c r="A51" s="27"/>
      <c r="B51" s="21"/>
      <c r="C51" s="23" t="s">
        <v>6</v>
      </c>
      <c r="D51" s="14" t="s">
        <v>5</v>
      </c>
      <c r="E51" s="15">
        <f>64.2/10</f>
        <v>6.42</v>
      </c>
      <c r="F51" s="15">
        <f>E51*F50</f>
        <v>4.365600000000001</v>
      </c>
      <c r="G51" s="15"/>
      <c r="H51" s="30"/>
      <c r="I51" s="15"/>
      <c r="J51" s="15"/>
      <c r="K51" s="15"/>
      <c r="L51" s="15"/>
      <c r="M51" s="15"/>
    </row>
    <row r="52" spans="1:13" s="26" customFormat="1" ht="18.75" customHeight="1">
      <c r="A52" s="27"/>
      <c r="B52" s="21"/>
      <c r="C52" s="23" t="s">
        <v>2</v>
      </c>
      <c r="D52" s="14" t="s">
        <v>1</v>
      </c>
      <c r="E52" s="15">
        <v>0.385</v>
      </c>
      <c r="F52" s="18">
        <f>F50*E52</f>
        <v>0.26180000000000003</v>
      </c>
      <c r="G52" s="15"/>
      <c r="H52" s="30"/>
      <c r="I52" s="15"/>
      <c r="J52" s="15"/>
      <c r="K52" s="15"/>
      <c r="L52" s="15"/>
      <c r="M52" s="15"/>
    </row>
    <row r="53" spans="1:13" s="26" customFormat="1" ht="20.25" customHeight="1">
      <c r="A53" s="27"/>
      <c r="B53" s="21"/>
      <c r="C53" s="23" t="s">
        <v>37</v>
      </c>
      <c r="D53" s="14"/>
      <c r="E53" s="15"/>
      <c r="F53" s="15"/>
      <c r="G53" s="15"/>
      <c r="H53" s="30"/>
      <c r="I53" s="15"/>
      <c r="J53" s="15"/>
      <c r="K53" s="15"/>
      <c r="L53" s="15"/>
      <c r="M53" s="15"/>
    </row>
    <row r="54" spans="1:13" s="26" customFormat="1" ht="27">
      <c r="A54" s="27"/>
      <c r="B54" s="14" t="s">
        <v>101</v>
      </c>
      <c r="C54" s="23" t="s">
        <v>56</v>
      </c>
      <c r="D54" s="14" t="s">
        <v>5</v>
      </c>
      <c r="E54" s="15">
        <f>9.38/10</f>
        <v>0.9380000000000001</v>
      </c>
      <c r="F54" s="15">
        <f>E54*F50</f>
        <v>0.6378400000000001</v>
      </c>
      <c r="G54" s="15"/>
      <c r="H54" s="30"/>
      <c r="I54" s="15"/>
      <c r="J54" s="15"/>
      <c r="K54" s="15"/>
      <c r="L54" s="15"/>
      <c r="M54" s="15"/>
    </row>
    <row r="55" spans="1:13" s="26" customFormat="1" ht="29.25" customHeight="1">
      <c r="A55" s="27"/>
      <c r="B55" s="14" t="s">
        <v>118</v>
      </c>
      <c r="C55" s="23" t="s">
        <v>51</v>
      </c>
      <c r="D55" s="14" t="s">
        <v>5</v>
      </c>
      <c r="E55" s="54">
        <f>0.49/100</f>
        <v>0.0049</v>
      </c>
      <c r="F55" s="15">
        <f>E55*F50</f>
        <v>0.0033320000000000003</v>
      </c>
      <c r="G55" s="15"/>
      <c r="H55" s="30"/>
      <c r="I55" s="15"/>
      <c r="J55" s="15"/>
      <c r="K55" s="15"/>
      <c r="L55" s="15"/>
      <c r="M55" s="15"/>
    </row>
    <row r="56" spans="1:13" s="26" customFormat="1" ht="31.5" customHeight="1">
      <c r="A56" s="27"/>
      <c r="B56" s="14" t="s">
        <v>103</v>
      </c>
      <c r="C56" s="23" t="s">
        <v>50</v>
      </c>
      <c r="D56" s="14" t="s">
        <v>13</v>
      </c>
      <c r="E56" s="15">
        <f>0.16/10</f>
        <v>0.016</v>
      </c>
      <c r="F56" s="15">
        <f>E56*F50</f>
        <v>0.01088</v>
      </c>
      <c r="G56" s="15"/>
      <c r="H56" s="30"/>
      <c r="I56" s="15"/>
      <c r="J56" s="15"/>
      <c r="K56" s="15"/>
      <c r="L56" s="15"/>
      <c r="M56" s="15"/>
    </row>
    <row r="57" spans="1:13" s="26" customFormat="1" ht="21" customHeight="1">
      <c r="A57" s="27"/>
      <c r="B57" s="21"/>
      <c r="C57" s="23" t="s">
        <v>3</v>
      </c>
      <c r="D57" s="14" t="s">
        <v>1</v>
      </c>
      <c r="E57" s="15">
        <v>3.08</v>
      </c>
      <c r="F57" s="15">
        <f>E57*F50</f>
        <v>2.0944000000000003</v>
      </c>
      <c r="G57" s="15"/>
      <c r="H57" s="30"/>
      <c r="I57" s="15"/>
      <c r="J57" s="15"/>
      <c r="K57" s="15"/>
      <c r="L57" s="15"/>
      <c r="M57" s="15"/>
    </row>
    <row r="58" spans="1:13" ht="35.25" customHeight="1">
      <c r="A58" s="8">
        <v>14</v>
      </c>
      <c r="B58" s="42" t="s">
        <v>81</v>
      </c>
      <c r="C58" s="29" t="s">
        <v>82</v>
      </c>
      <c r="D58" s="8" t="s">
        <v>5</v>
      </c>
      <c r="E58" s="43"/>
      <c r="F58" s="43">
        <v>0.38</v>
      </c>
      <c r="G58" s="43"/>
      <c r="H58" s="30"/>
      <c r="I58" s="43"/>
      <c r="J58" s="15"/>
      <c r="K58" s="43"/>
      <c r="L58" s="15"/>
      <c r="M58" s="15"/>
    </row>
    <row r="59" spans="1:13" ht="16.5">
      <c r="A59" s="44"/>
      <c r="B59" s="8"/>
      <c r="C59" s="31" t="s">
        <v>6</v>
      </c>
      <c r="D59" s="6" t="s">
        <v>83</v>
      </c>
      <c r="E59" s="30">
        <v>14.6</v>
      </c>
      <c r="F59" s="30">
        <f>E59*F58</f>
        <v>5.548</v>
      </c>
      <c r="G59" s="30"/>
      <c r="H59" s="30"/>
      <c r="I59" s="30"/>
      <c r="J59" s="15"/>
      <c r="K59" s="30"/>
      <c r="L59" s="15"/>
      <c r="M59" s="15"/>
    </row>
    <row r="60" spans="1:13" ht="16.5">
      <c r="A60" s="44"/>
      <c r="B60" s="8"/>
      <c r="C60" s="31" t="s">
        <v>2</v>
      </c>
      <c r="D60" s="6" t="s">
        <v>1</v>
      </c>
      <c r="E60" s="30">
        <v>5.5</v>
      </c>
      <c r="F60" s="45">
        <f>F58*E60</f>
        <v>2.09</v>
      </c>
      <c r="G60" s="30"/>
      <c r="H60" s="30"/>
      <c r="I60" s="30"/>
      <c r="J60" s="15"/>
      <c r="K60" s="30"/>
      <c r="L60" s="15"/>
      <c r="M60" s="15"/>
    </row>
    <row r="61" spans="1:13" ht="16.5">
      <c r="A61" s="44"/>
      <c r="B61" s="8"/>
      <c r="C61" s="6" t="s">
        <v>37</v>
      </c>
      <c r="D61" s="6"/>
      <c r="E61" s="30"/>
      <c r="F61" s="30"/>
      <c r="G61" s="30"/>
      <c r="H61" s="30"/>
      <c r="I61" s="30"/>
      <c r="J61" s="15"/>
      <c r="K61" s="30"/>
      <c r="L61" s="15"/>
      <c r="M61" s="15"/>
    </row>
    <row r="62" spans="1:13" ht="27">
      <c r="A62" s="44"/>
      <c r="B62" s="14" t="s">
        <v>102</v>
      </c>
      <c r="C62" s="31" t="s">
        <v>84</v>
      </c>
      <c r="D62" s="6" t="s">
        <v>83</v>
      </c>
      <c r="E62" s="30" t="s">
        <v>85</v>
      </c>
      <c r="F62" s="30">
        <v>1</v>
      </c>
      <c r="G62" s="30"/>
      <c r="H62" s="30"/>
      <c r="I62" s="30"/>
      <c r="J62" s="15"/>
      <c r="K62" s="30"/>
      <c r="L62" s="15"/>
      <c r="M62" s="15"/>
    </row>
    <row r="63" spans="1:13" s="47" customFormat="1" ht="31.5" customHeight="1">
      <c r="A63" s="46"/>
      <c r="B63" s="14" t="s">
        <v>103</v>
      </c>
      <c r="C63" s="23" t="s">
        <v>50</v>
      </c>
      <c r="D63" s="14" t="s">
        <v>13</v>
      </c>
      <c r="E63" s="15">
        <f>0.16/10</f>
        <v>0.016</v>
      </c>
      <c r="F63" s="15">
        <f>E63*F58</f>
        <v>0.00608</v>
      </c>
      <c r="G63" s="15"/>
      <c r="H63" s="30"/>
      <c r="I63" s="15"/>
      <c r="J63" s="15"/>
      <c r="K63" s="15"/>
      <c r="L63" s="15"/>
      <c r="M63" s="15"/>
    </row>
    <row r="64" spans="1:13" ht="27">
      <c r="A64" s="44"/>
      <c r="B64" s="14" t="s">
        <v>101</v>
      </c>
      <c r="C64" s="31" t="s">
        <v>86</v>
      </c>
      <c r="D64" s="6" t="s">
        <v>5</v>
      </c>
      <c r="E64" s="30">
        <f>0.98/10</f>
        <v>0.098</v>
      </c>
      <c r="F64" s="30">
        <f>E64*F58</f>
        <v>0.03724</v>
      </c>
      <c r="G64" s="30"/>
      <c r="H64" s="30"/>
      <c r="I64" s="30"/>
      <c r="J64" s="15"/>
      <c r="K64" s="30"/>
      <c r="L64" s="15"/>
      <c r="M64" s="15"/>
    </row>
    <row r="65" spans="1:13" ht="24" customHeight="1">
      <c r="A65" s="44"/>
      <c r="B65" s="8"/>
      <c r="C65" s="31" t="s">
        <v>3</v>
      </c>
      <c r="D65" s="6" t="s">
        <v>1</v>
      </c>
      <c r="E65" s="30">
        <v>6.77</v>
      </c>
      <c r="F65" s="30">
        <f>E65*F58</f>
        <v>2.5726</v>
      </c>
      <c r="G65" s="30"/>
      <c r="H65" s="30"/>
      <c r="I65" s="30"/>
      <c r="J65" s="15"/>
      <c r="K65" s="30"/>
      <c r="L65" s="15"/>
      <c r="M65" s="15"/>
    </row>
    <row r="66" spans="1:13" s="48" customFormat="1" ht="46.5" customHeight="1">
      <c r="A66" s="8">
        <v>15</v>
      </c>
      <c r="B66" s="42" t="s">
        <v>81</v>
      </c>
      <c r="C66" s="29" t="s">
        <v>87</v>
      </c>
      <c r="D66" s="8" t="s">
        <v>5</v>
      </c>
      <c r="E66" s="43"/>
      <c r="F66" s="43">
        <v>0.21</v>
      </c>
      <c r="G66" s="43"/>
      <c r="H66" s="30"/>
      <c r="I66" s="43"/>
      <c r="J66" s="15"/>
      <c r="K66" s="43"/>
      <c r="L66" s="15"/>
      <c r="M66" s="15"/>
    </row>
    <row r="67" spans="1:13" s="48" customFormat="1" ht="16.5">
      <c r="A67" s="44"/>
      <c r="B67" s="8"/>
      <c r="C67" s="31" t="s">
        <v>6</v>
      </c>
      <c r="D67" s="6" t="s">
        <v>83</v>
      </c>
      <c r="E67" s="30">
        <v>14.6</v>
      </c>
      <c r="F67" s="30">
        <f>E67*F66</f>
        <v>3.066</v>
      </c>
      <c r="G67" s="30"/>
      <c r="H67" s="30"/>
      <c r="I67" s="30"/>
      <c r="J67" s="15"/>
      <c r="K67" s="30"/>
      <c r="L67" s="15"/>
      <c r="M67" s="15"/>
    </row>
    <row r="68" spans="1:13" s="48" customFormat="1" ht="16.5">
      <c r="A68" s="44"/>
      <c r="B68" s="8"/>
      <c r="C68" s="31" t="s">
        <v>2</v>
      </c>
      <c r="D68" s="6" t="s">
        <v>1</v>
      </c>
      <c r="E68" s="30">
        <v>5.5</v>
      </c>
      <c r="F68" s="45">
        <f>F66*E68</f>
        <v>1.155</v>
      </c>
      <c r="G68" s="30"/>
      <c r="H68" s="30"/>
      <c r="I68" s="30"/>
      <c r="J68" s="15"/>
      <c r="K68" s="30"/>
      <c r="L68" s="15"/>
      <c r="M68" s="15"/>
    </row>
    <row r="69" spans="1:13" s="48" customFormat="1" ht="16.5">
      <c r="A69" s="44"/>
      <c r="B69" s="8"/>
      <c r="C69" s="31" t="s">
        <v>37</v>
      </c>
      <c r="D69" s="6"/>
      <c r="E69" s="30"/>
      <c r="F69" s="30"/>
      <c r="G69" s="30"/>
      <c r="H69" s="30"/>
      <c r="I69" s="30"/>
      <c r="J69" s="15"/>
      <c r="K69" s="30"/>
      <c r="L69" s="15"/>
      <c r="M69" s="15"/>
    </row>
    <row r="70" spans="1:13" s="48" customFormat="1" ht="34.5" customHeight="1">
      <c r="A70" s="44"/>
      <c r="B70" s="6" t="s">
        <v>61</v>
      </c>
      <c r="C70" s="31" t="s">
        <v>120</v>
      </c>
      <c r="D70" s="6" t="s">
        <v>83</v>
      </c>
      <c r="E70" s="30" t="s">
        <v>85</v>
      </c>
      <c r="F70" s="30">
        <v>1</v>
      </c>
      <c r="G70" s="30"/>
      <c r="H70" s="30"/>
      <c r="I70" s="30"/>
      <c r="J70" s="15"/>
      <c r="K70" s="30"/>
      <c r="L70" s="15"/>
      <c r="M70" s="15"/>
    </row>
    <row r="71" spans="1:13" s="48" customFormat="1" ht="27">
      <c r="A71" s="44"/>
      <c r="B71" s="14" t="s">
        <v>101</v>
      </c>
      <c r="C71" s="31" t="s">
        <v>86</v>
      </c>
      <c r="D71" s="6" t="s">
        <v>5</v>
      </c>
      <c r="E71" s="30">
        <f>0.98/10</f>
        <v>0.098</v>
      </c>
      <c r="F71" s="30">
        <f>E71*F66</f>
        <v>0.02058</v>
      </c>
      <c r="G71" s="30"/>
      <c r="H71" s="30"/>
      <c r="I71" s="30"/>
      <c r="J71" s="15"/>
      <c r="K71" s="30"/>
      <c r="L71" s="15"/>
      <c r="M71" s="15"/>
    </row>
    <row r="72" spans="1:13" s="48" customFormat="1" ht="22.5" customHeight="1">
      <c r="A72" s="44"/>
      <c r="B72" s="8"/>
      <c r="C72" s="31" t="s">
        <v>3</v>
      </c>
      <c r="D72" s="6" t="s">
        <v>1</v>
      </c>
      <c r="E72" s="30">
        <v>6.77</v>
      </c>
      <c r="F72" s="30">
        <f>E72*F66</f>
        <v>1.4217</v>
      </c>
      <c r="G72" s="30"/>
      <c r="H72" s="30"/>
      <c r="I72" s="30"/>
      <c r="J72" s="15"/>
      <c r="K72" s="30"/>
      <c r="L72" s="15"/>
      <c r="M72" s="15"/>
    </row>
    <row r="73" spans="1:13" s="26" customFormat="1" ht="42" customHeight="1">
      <c r="A73" s="21">
        <v>1</v>
      </c>
      <c r="B73" s="25" t="s">
        <v>49</v>
      </c>
      <c r="C73" s="22" t="s">
        <v>123</v>
      </c>
      <c r="D73" s="21" t="s">
        <v>124</v>
      </c>
      <c r="E73" s="20"/>
      <c r="F73" s="20">
        <v>1</v>
      </c>
      <c r="G73" s="20"/>
      <c r="H73" s="30"/>
      <c r="I73" s="20"/>
      <c r="J73" s="15"/>
      <c r="K73" s="20"/>
      <c r="L73" s="15"/>
      <c r="M73" s="15"/>
    </row>
    <row r="74" spans="1:13" s="26" customFormat="1" ht="18.75" customHeight="1">
      <c r="A74" s="46"/>
      <c r="B74" s="21"/>
      <c r="C74" s="23" t="s">
        <v>6</v>
      </c>
      <c r="D74" s="14" t="s">
        <v>5</v>
      </c>
      <c r="E74" s="15">
        <v>16.8</v>
      </c>
      <c r="F74" s="15">
        <f>E74*F73</f>
        <v>16.8</v>
      </c>
      <c r="G74" s="15"/>
      <c r="H74" s="30"/>
      <c r="I74" s="15"/>
      <c r="J74" s="15"/>
      <c r="K74" s="15"/>
      <c r="L74" s="15"/>
      <c r="M74" s="15"/>
    </row>
    <row r="75" spans="1:13" s="26" customFormat="1" ht="27">
      <c r="A75" s="46"/>
      <c r="B75" s="14" t="s">
        <v>125</v>
      </c>
      <c r="C75" s="23" t="s">
        <v>126</v>
      </c>
      <c r="D75" s="14" t="s">
        <v>5</v>
      </c>
      <c r="E75" s="15">
        <v>0.05</v>
      </c>
      <c r="F75" s="15">
        <f>E75*F73</f>
        <v>0.05</v>
      </c>
      <c r="G75" s="15"/>
      <c r="H75" s="30"/>
      <c r="I75" s="15"/>
      <c r="J75" s="15"/>
      <c r="K75" s="15"/>
      <c r="L75" s="15"/>
      <c r="M75" s="15"/>
    </row>
    <row r="76" spans="1:13" s="26" customFormat="1" ht="29.25" customHeight="1">
      <c r="A76" s="46"/>
      <c r="B76" s="14" t="s">
        <v>127</v>
      </c>
      <c r="C76" s="23" t="s">
        <v>128</v>
      </c>
      <c r="D76" s="14" t="s">
        <v>5</v>
      </c>
      <c r="E76" s="54">
        <v>0.2</v>
      </c>
      <c r="F76" s="15">
        <f>E76*F73</f>
        <v>0.2</v>
      </c>
      <c r="G76" s="15"/>
      <c r="H76" s="30"/>
      <c r="I76" s="15"/>
      <c r="J76" s="15"/>
      <c r="K76" s="15"/>
      <c r="L76" s="15"/>
      <c r="M76" s="15"/>
    </row>
    <row r="77" spans="1:13" s="26" customFormat="1" ht="21" customHeight="1">
      <c r="A77" s="46"/>
      <c r="B77" s="21"/>
      <c r="C77" s="23" t="s">
        <v>3</v>
      </c>
      <c r="D77" s="14" t="s">
        <v>1</v>
      </c>
      <c r="E77" s="15">
        <v>1.07</v>
      </c>
      <c r="F77" s="15">
        <f>E77*F73</f>
        <v>1.07</v>
      </c>
      <c r="G77" s="15"/>
      <c r="H77" s="30"/>
      <c r="I77" s="15"/>
      <c r="J77" s="15"/>
      <c r="K77" s="15"/>
      <c r="L77" s="15"/>
      <c r="M77" s="15"/>
    </row>
    <row r="78" spans="1:18" ht="31.5" customHeight="1">
      <c r="A78" s="59">
        <v>2</v>
      </c>
      <c r="B78" s="60" t="s">
        <v>129</v>
      </c>
      <c r="C78" s="61" t="s">
        <v>130</v>
      </c>
      <c r="D78" s="62" t="s">
        <v>5</v>
      </c>
      <c r="E78" s="63"/>
      <c r="F78" s="64">
        <v>0.5</v>
      </c>
      <c r="G78" s="63"/>
      <c r="H78" s="63"/>
      <c r="I78" s="63"/>
      <c r="J78" s="63"/>
      <c r="K78" s="63"/>
      <c r="L78" s="63"/>
      <c r="M78" s="65"/>
      <c r="N78" s="66"/>
      <c r="O78" s="66"/>
      <c r="P78" s="66"/>
      <c r="Q78" s="66"/>
      <c r="R78" s="66"/>
    </row>
    <row r="79" spans="1:18" ht="16.5">
      <c r="A79" s="59"/>
      <c r="B79" s="67"/>
      <c r="C79" s="68" t="s">
        <v>54</v>
      </c>
      <c r="D79" s="62" t="s">
        <v>0</v>
      </c>
      <c r="E79" s="63">
        <v>74.6</v>
      </c>
      <c r="F79" s="63">
        <f>E79*F78</f>
        <v>37.3</v>
      </c>
      <c r="G79" s="63"/>
      <c r="H79" s="63"/>
      <c r="I79" s="63"/>
      <c r="J79" s="69"/>
      <c r="K79" s="63"/>
      <c r="L79" s="63"/>
      <c r="M79" s="65"/>
      <c r="O79" s="66"/>
      <c r="P79" s="66"/>
      <c r="Q79" s="66"/>
      <c r="R79" s="66"/>
    </row>
    <row r="80" spans="1:18" ht="16.5">
      <c r="A80" s="59"/>
      <c r="B80" s="67"/>
      <c r="C80" s="68" t="s">
        <v>2</v>
      </c>
      <c r="D80" s="62" t="s">
        <v>1</v>
      </c>
      <c r="E80" s="63">
        <v>1.1</v>
      </c>
      <c r="F80" s="63">
        <f>E80*F78</f>
        <v>0.55</v>
      </c>
      <c r="G80" s="63"/>
      <c r="H80" s="63"/>
      <c r="I80" s="63"/>
      <c r="J80" s="63"/>
      <c r="K80" s="63"/>
      <c r="L80" s="69"/>
      <c r="M80" s="65"/>
      <c r="O80" s="66"/>
      <c r="P80" s="66"/>
      <c r="Q80" s="66"/>
      <c r="R80" s="66"/>
    </row>
    <row r="81" spans="1:18" ht="16.5">
      <c r="A81" s="59"/>
      <c r="B81" s="67"/>
      <c r="C81" s="65" t="s">
        <v>55</v>
      </c>
      <c r="D81" s="62"/>
      <c r="E81" s="63"/>
      <c r="F81" s="63"/>
      <c r="G81" s="63"/>
      <c r="H81" s="63"/>
      <c r="I81" s="63"/>
      <c r="J81" s="63"/>
      <c r="K81" s="63"/>
      <c r="L81" s="63"/>
      <c r="M81" s="65"/>
      <c r="O81" s="66"/>
      <c r="P81" s="66"/>
      <c r="Q81" s="66"/>
      <c r="R81" s="66"/>
    </row>
    <row r="82" spans="1:18" ht="15.75">
      <c r="A82" s="59"/>
      <c r="B82" s="70" t="s">
        <v>131</v>
      </c>
      <c r="C82" s="68" t="s">
        <v>50</v>
      </c>
      <c r="D82" s="62" t="s">
        <v>13</v>
      </c>
      <c r="E82" s="63">
        <v>0.07</v>
      </c>
      <c r="F82" s="63">
        <f>E82*F78</f>
        <v>0.035</v>
      </c>
      <c r="G82" s="63"/>
      <c r="H82" s="63"/>
      <c r="I82" s="63"/>
      <c r="J82" s="63"/>
      <c r="K82" s="63"/>
      <c r="L82" s="63"/>
      <c r="M82" s="65"/>
      <c r="O82" s="66"/>
      <c r="P82" s="66"/>
      <c r="Q82" s="66"/>
      <c r="R82" s="66"/>
    </row>
    <row r="83" spans="1:18" ht="27">
      <c r="A83" s="59"/>
      <c r="B83" s="14" t="s">
        <v>132</v>
      </c>
      <c r="C83" s="68" t="s">
        <v>56</v>
      </c>
      <c r="D83" s="62" t="s">
        <v>5</v>
      </c>
      <c r="E83" s="63">
        <v>1.04</v>
      </c>
      <c r="F83" s="63">
        <f>E83*F78</f>
        <v>0.52</v>
      </c>
      <c r="G83" s="63"/>
      <c r="H83" s="63"/>
      <c r="I83" s="63"/>
      <c r="J83" s="63"/>
      <c r="K83" s="63"/>
      <c r="L83" s="63"/>
      <c r="M83" s="65"/>
      <c r="O83" s="66"/>
      <c r="P83" s="66"/>
      <c r="Q83" s="66"/>
      <c r="R83" s="66"/>
    </row>
    <row r="84" spans="1:18" ht="27">
      <c r="A84" s="59"/>
      <c r="B84" s="14" t="s">
        <v>133</v>
      </c>
      <c r="C84" s="68" t="s">
        <v>134</v>
      </c>
      <c r="D84" s="62" t="s">
        <v>39</v>
      </c>
      <c r="E84" s="63">
        <v>5.9</v>
      </c>
      <c r="F84" s="63">
        <f>E84*F78</f>
        <v>2.95</v>
      </c>
      <c r="G84" s="63"/>
      <c r="H84" s="63"/>
      <c r="I84" s="63"/>
      <c r="J84" s="63"/>
      <c r="K84" s="63"/>
      <c r="L84" s="63"/>
      <c r="M84" s="65"/>
      <c r="O84" s="66"/>
      <c r="P84" s="66"/>
      <c r="Q84" s="66"/>
      <c r="R84" s="66"/>
    </row>
    <row r="85" spans="1:18" ht="27">
      <c r="A85" s="59"/>
      <c r="B85" s="14" t="s">
        <v>135</v>
      </c>
      <c r="C85" s="68" t="s">
        <v>136</v>
      </c>
      <c r="D85" s="62" t="s">
        <v>5</v>
      </c>
      <c r="E85" s="63">
        <f>0.21+0.18</f>
        <v>0.39</v>
      </c>
      <c r="F85" s="63">
        <f>E85*F78</f>
        <v>0.195</v>
      </c>
      <c r="G85" s="63"/>
      <c r="H85" s="63"/>
      <c r="I85" s="63"/>
      <c r="J85" s="63"/>
      <c r="K85" s="63"/>
      <c r="L85" s="63"/>
      <c r="M85" s="65"/>
      <c r="O85" s="66"/>
      <c r="P85" s="66"/>
      <c r="Q85" s="66"/>
      <c r="R85" s="66"/>
    </row>
    <row r="86" spans="1:13" s="35" customFormat="1" ht="53.25" customHeight="1">
      <c r="A86" s="21">
        <v>17</v>
      </c>
      <c r="B86" s="21" t="s">
        <v>78</v>
      </c>
      <c r="C86" s="22" t="s">
        <v>76</v>
      </c>
      <c r="D86" s="21" t="s">
        <v>53</v>
      </c>
      <c r="E86" s="20"/>
      <c r="F86" s="20">
        <v>17.3</v>
      </c>
      <c r="G86" s="20"/>
      <c r="H86" s="30"/>
      <c r="I86" s="20"/>
      <c r="J86" s="15"/>
      <c r="K86" s="20"/>
      <c r="L86" s="15"/>
      <c r="M86" s="15"/>
    </row>
    <row r="87" spans="1:13" s="35" customFormat="1" ht="15" customHeight="1">
      <c r="A87" s="14"/>
      <c r="B87" s="21"/>
      <c r="C87" s="23" t="s">
        <v>54</v>
      </c>
      <c r="D87" s="14" t="s">
        <v>0</v>
      </c>
      <c r="E87" s="15">
        <f>323/1000</f>
        <v>0.323</v>
      </c>
      <c r="F87" s="15">
        <f>E87*F86</f>
        <v>5.5879</v>
      </c>
      <c r="G87" s="15"/>
      <c r="H87" s="30"/>
      <c r="I87" s="15"/>
      <c r="J87" s="15"/>
      <c r="K87" s="15"/>
      <c r="L87" s="15"/>
      <c r="M87" s="15"/>
    </row>
    <row r="88" spans="1:13" s="35" customFormat="1" ht="16.5" customHeight="1">
      <c r="A88" s="14"/>
      <c r="B88" s="21"/>
      <c r="C88" s="23" t="s">
        <v>2</v>
      </c>
      <c r="D88" s="14" t="s">
        <v>1</v>
      </c>
      <c r="E88" s="15">
        <f>140/1000</f>
        <v>0.14</v>
      </c>
      <c r="F88" s="15">
        <f>E88*F86</f>
        <v>2.422</v>
      </c>
      <c r="G88" s="15"/>
      <c r="H88" s="30"/>
      <c r="I88" s="15"/>
      <c r="J88" s="15"/>
      <c r="K88" s="15"/>
      <c r="L88" s="15"/>
      <c r="M88" s="15"/>
    </row>
    <row r="89" spans="1:13" s="35" customFormat="1" ht="13.5">
      <c r="A89" s="14"/>
      <c r="B89" s="21"/>
      <c r="C89" s="14" t="s">
        <v>55</v>
      </c>
      <c r="D89" s="14"/>
      <c r="E89" s="15"/>
      <c r="F89" s="15"/>
      <c r="G89" s="15"/>
      <c r="H89" s="30"/>
      <c r="I89" s="15"/>
      <c r="J89" s="15"/>
      <c r="K89" s="15"/>
      <c r="L89" s="15"/>
      <c r="M89" s="15"/>
    </row>
    <row r="90" spans="1:13" s="35" customFormat="1" ht="21.75" customHeight="1">
      <c r="A90" s="14"/>
      <c r="B90" s="21" t="s">
        <v>61</v>
      </c>
      <c r="C90" s="23" t="s">
        <v>104</v>
      </c>
      <c r="D90" s="14" t="s">
        <v>12</v>
      </c>
      <c r="E90" s="15">
        <f>1010/1000</f>
        <v>1.01</v>
      </c>
      <c r="F90" s="15">
        <f>E90*F86</f>
        <v>17.473000000000003</v>
      </c>
      <c r="G90" s="15"/>
      <c r="H90" s="30"/>
      <c r="I90" s="15"/>
      <c r="J90" s="15"/>
      <c r="K90" s="15"/>
      <c r="L90" s="15"/>
      <c r="M90" s="15"/>
    </row>
    <row r="91" spans="1:13" s="35" customFormat="1" ht="24.75" customHeight="1">
      <c r="A91" s="14"/>
      <c r="B91" s="21"/>
      <c r="C91" s="23" t="s">
        <v>3</v>
      </c>
      <c r="D91" s="14" t="s">
        <v>1</v>
      </c>
      <c r="E91" s="15">
        <f>14.2/1000</f>
        <v>0.014199999999999999</v>
      </c>
      <c r="F91" s="15">
        <f>E91*F86</f>
        <v>0.24566</v>
      </c>
      <c r="G91" s="15"/>
      <c r="H91" s="30"/>
      <c r="I91" s="15"/>
      <c r="J91" s="15"/>
      <c r="K91" s="15"/>
      <c r="L91" s="15"/>
      <c r="M91" s="15"/>
    </row>
    <row r="92" spans="1:13" s="26" customFormat="1" ht="35.25" customHeight="1">
      <c r="A92" s="21">
        <v>18</v>
      </c>
      <c r="B92" s="28" t="s">
        <v>43</v>
      </c>
      <c r="C92" s="22" t="s">
        <v>58</v>
      </c>
      <c r="D92" s="14" t="s">
        <v>44</v>
      </c>
      <c r="E92" s="15"/>
      <c r="F92" s="16">
        <v>4.52</v>
      </c>
      <c r="G92" s="15"/>
      <c r="H92" s="30"/>
      <c r="I92" s="15"/>
      <c r="J92" s="15"/>
      <c r="K92" s="15"/>
      <c r="L92" s="15"/>
      <c r="M92" s="15"/>
    </row>
    <row r="93" spans="1:13" s="26" customFormat="1" ht="18.75" customHeight="1">
      <c r="A93" s="27"/>
      <c r="B93" s="21"/>
      <c r="C93" s="23" t="s">
        <v>6</v>
      </c>
      <c r="D93" s="14" t="s">
        <v>0</v>
      </c>
      <c r="E93" s="15">
        <f>33.6/100</f>
        <v>0.336</v>
      </c>
      <c r="F93" s="15">
        <f>E93*F92</f>
        <v>1.5187199999999998</v>
      </c>
      <c r="G93" s="15"/>
      <c r="H93" s="30"/>
      <c r="I93" s="15"/>
      <c r="J93" s="15"/>
      <c r="K93" s="15"/>
      <c r="L93" s="15"/>
      <c r="M93" s="15"/>
    </row>
    <row r="94" spans="1:13" s="26" customFormat="1" ht="18.75" customHeight="1">
      <c r="A94" s="27"/>
      <c r="B94" s="21"/>
      <c r="C94" s="23" t="s">
        <v>45</v>
      </c>
      <c r="D94" s="14" t="s">
        <v>1</v>
      </c>
      <c r="E94" s="15">
        <f>1.5/100</f>
        <v>0.015</v>
      </c>
      <c r="F94" s="15">
        <f>E94*F92</f>
        <v>0.06779999999999999</v>
      </c>
      <c r="G94" s="15"/>
      <c r="H94" s="30"/>
      <c r="I94" s="15"/>
      <c r="J94" s="15"/>
      <c r="K94" s="15"/>
      <c r="L94" s="15"/>
      <c r="M94" s="15"/>
    </row>
    <row r="95" spans="1:13" s="26" customFormat="1" ht="24">
      <c r="A95" s="27"/>
      <c r="B95" s="6" t="s">
        <v>119</v>
      </c>
      <c r="C95" s="23" t="s">
        <v>77</v>
      </c>
      <c r="D95" s="14" t="s">
        <v>39</v>
      </c>
      <c r="E95" s="15">
        <f>240/100</f>
        <v>2.4</v>
      </c>
      <c r="F95" s="15">
        <f>E95*F92</f>
        <v>10.847999999999999</v>
      </c>
      <c r="G95" s="15"/>
      <c r="H95" s="30"/>
      <c r="I95" s="15"/>
      <c r="J95" s="15"/>
      <c r="K95" s="15"/>
      <c r="L95" s="15"/>
      <c r="M95" s="15"/>
    </row>
    <row r="96" spans="1:13" s="26" customFormat="1" ht="20.25" customHeight="1">
      <c r="A96" s="27"/>
      <c r="B96" s="21"/>
      <c r="C96" s="23" t="s">
        <v>3</v>
      </c>
      <c r="D96" s="14" t="s">
        <v>1</v>
      </c>
      <c r="E96" s="15">
        <f>2.28/100</f>
        <v>0.022799999999999997</v>
      </c>
      <c r="F96" s="15">
        <f>E96*F92</f>
        <v>0.10305599999999998</v>
      </c>
      <c r="G96" s="15"/>
      <c r="H96" s="30"/>
      <c r="I96" s="15"/>
      <c r="J96" s="15"/>
      <c r="K96" s="15"/>
      <c r="L96" s="15"/>
      <c r="M96" s="15"/>
    </row>
    <row r="97" spans="1:13" s="56" customFormat="1" ht="35.25" customHeight="1">
      <c r="A97" s="21">
        <v>19</v>
      </c>
      <c r="B97" s="55" t="s">
        <v>105</v>
      </c>
      <c r="C97" s="22" t="s">
        <v>106</v>
      </c>
      <c r="D97" s="14" t="s">
        <v>107</v>
      </c>
      <c r="E97" s="15"/>
      <c r="F97" s="16">
        <v>17.3</v>
      </c>
      <c r="G97" s="15"/>
      <c r="H97" s="30"/>
      <c r="I97" s="15"/>
      <c r="J97" s="15"/>
      <c r="K97" s="15"/>
      <c r="L97" s="15"/>
      <c r="M97" s="15"/>
    </row>
    <row r="98" spans="1:13" s="56" customFormat="1" ht="20.25" customHeight="1">
      <c r="A98" s="46"/>
      <c r="B98" s="21"/>
      <c r="C98" s="23" t="s">
        <v>6</v>
      </c>
      <c r="D98" s="14" t="s">
        <v>0</v>
      </c>
      <c r="E98" s="15">
        <v>0.05</v>
      </c>
      <c r="F98" s="15">
        <f>E98*F97</f>
        <v>0.8650000000000001</v>
      </c>
      <c r="G98" s="15"/>
      <c r="H98" s="30"/>
      <c r="I98" s="15"/>
      <c r="J98" s="15"/>
      <c r="K98" s="15"/>
      <c r="L98" s="15"/>
      <c r="M98" s="15"/>
    </row>
    <row r="99" spans="1:13" s="56" customFormat="1" ht="18.75" customHeight="1">
      <c r="A99" s="46"/>
      <c r="B99" s="14"/>
      <c r="C99" s="23" t="s">
        <v>108</v>
      </c>
      <c r="D99" s="14" t="s">
        <v>109</v>
      </c>
      <c r="E99" s="15">
        <v>1</v>
      </c>
      <c r="F99" s="15">
        <f>E99*F97</f>
        <v>17.3</v>
      </c>
      <c r="G99" s="15"/>
      <c r="H99" s="30"/>
      <c r="I99" s="15"/>
      <c r="J99" s="15"/>
      <c r="K99" s="15"/>
      <c r="L99" s="15"/>
      <c r="M99" s="15"/>
    </row>
    <row r="100" spans="1:13" s="49" customFormat="1" ht="31.5" customHeight="1">
      <c r="A100" s="14">
        <v>20</v>
      </c>
      <c r="B100" s="21"/>
      <c r="C100" s="37" t="s">
        <v>70</v>
      </c>
      <c r="D100" s="21" t="s">
        <v>68</v>
      </c>
      <c r="E100" s="15"/>
      <c r="F100" s="20">
        <v>17.3</v>
      </c>
      <c r="G100" s="15"/>
      <c r="H100" s="30"/>
      <c r="I100" s="15"/>
      <c r="J100" s="15"/>
      <c r="K100" s="15"/>
      <c r="L100" s="15"/>
      <c r="M100" s="15"/>
    </row>
    <row r="101" spans="1:13" s="49" customFormat="1" ht="19.5" customHeight="1">
      <c r="A101" s="14"/>
      <c r="B101" s="21"/>
      <c r="C101" s="23" t="s">
        <v>54</v>
      </c>
      <c r="D101" s="14" t="s">
        <v>0</v>
      </c>
      <c r="E101" s="15">
        <v>0.12</v>
      </c>
      <c r="F101" s="15">
        <f>E101*F100</f>
        <v>2.076</v>
      </c>
      <c r="G101" s="15"/>
      <c r="H101" s="30"/>
      <c r="I101" s="15"/>
      <c r="J101" s="15"/>
      <c r="K101" s="15"/>
      <c r="L101" s="15"/>
      <c r="M101" s="15"/>
    </row>
    <row r="102" spans="1:13" s="49" customFormat="1" ht="16.5" customHeight="1">
      <c r="A102" s="14"/>
      <c r="B102" s="21"/>
      <c r="C102" s="14" t="s">
        <v>55</v>
      </c>
      <c r="D102" s="14"/>
      <c r="E102" s="15"/>
      <c r="F102" s="15"/>
      <c r="G102" s="15"/>
      <c r="H102" s="30"/>
      <c r="I102" s="15"/>
      <c r="J102" s="15"/>
      <c r="K102" s="15"/>
      <c r="L102" s="15"/>
      <c r="M102" s="15"/>
    </row>
    <row r="103" spans="1:13" s="49" customFormat="1" ht="23.25" customHeight="1">
      <c r="A103" s="14"/>
      <c r="B103" s="21"/>
      <c r="C103" s="23" t="s">
        <v>69</v>
      </c>
      <c r="D103" s="14" t="s">
        <v>53</v>
      </c>
      <c r="E103" s="15">
        <f>0.125*0.125*3.15</f>
        <v>0.04921875</v>
      </c>
      <c r="F103" s="15">
        <f>E103*F100</f>
        <v>0.851484375</v>
      </c>
      <c r="G103" s="15"/>
      <c r="H103" s="30"/>
      <c r="I103" s="15"/>
      <c r="J103" s="15"/>
      <c r="K103" s="15"/>
      <c r="L103" s="15"/>
      <c r="M103" s="15"/>
    </row>
    <row r="104" spans="1:13" ht="23.25" customHeight="1">
      <c r="A104" s="11">
        <v>21</v>
      </c>
      <c r="B104" s="58" t="s">
        <v>38</v>
      </c>
      <c r="C104" s="22" t="s">
        <v>36</v>
      </c>
      <c r="D104" s="21" t="s">
        <v>5</v>
      </c>
      <c r="E104" s="15"/>
      <c r="F104" s="20">
        <v>5</v>
      </c>
      <c r="G104" s="15"/>
      <c r="H104" s="30"/>
      <c r="I104" s="15"/>
      <c r="J104" s="15"/>
      <c r="K104" s="15"/>
      <c r="L104" s="15"/>
      <c r="M104" s="15"/>
    </row>
    <row r="105" spans="1:13" ht="21" customHeight="1">
      <c r="A105" s="11"/>
      <c r="B105" s="11"/>
      <c r="C105" s="23" t="s">
        <v>20</v>
      </c>
      <c r="D105" s="14" t="s">
        <v>5</v>
      </c>
      <c r="E105" s="15">
        <v>13.2</v>
      </c>
      <c r="F105" s="15">
        <f>E105*F104</f>
        <v>66</v>
      </c>
      <c r="G105" s="15"/>
      <c r="H105" s="30"/>
      <c r="I105" s="15"/>
      <c r="J105" s="15"/>
      <c r="K105" s="15"/>
      <c r="L105" s="15"/>
      <c r="M105" s="15"/>
    </row>
    <row r="106" spans="1:13" ht="21" customHeight="1">
      <c r="A106" s="11"/>
      <c r="B106" s="12"/>
      <c r="C106" s="23" t="s">
        <v>2</v>
      </c>
      <c r="D106" s="14" t="s">
        <v>1</v>
      </c>
      <c r="E106" s="15">
        <v>9.63</v>
      </c>
      <c r="F106" s="15">
        <f>E106*F104</f>
        <v>48.150000000000006</v>
      </c>
      <c r="G106" s="15"/>
      <c r="H106" s="30"/>
      <c r="I106" s="15"/>
      <c r="J106" s="15"/>
      <c r="K106" s="15"/>
      <c r="L106" s="15"/>
      <c r="M106" s="15"/>
    </row>
    <row r="107" spans="1:13" s="4" customFormat="1" ht="39.75" customHeight="1">
      <c r="A107" s="8">
        <v>22</v>
      </c>
      <c r="B107" s="41" t="s">
        <v>96</v>
      </c>
      <c r="C107" s="22" t="s">
        <v>42</v>
      </c>
      <c r="D107" s="21" t="s">
        <v>13</v>
      </c>
      <c r="E107" s="15"/>
      <c r="F107" s="20">
        <v>5</v>
      </c>
      <c r="G107" s="15"/>
      <c r="H107" s="30"/>
      <c r="I107" s="15"/>
      <c r="J107" s="15"/>
      <c r="K107" s="15"/>
      <c r="L107" s="15"/>
      <c r="M107" s="15"/>
    </row>
    <row r="108" spans="1:13" s="4" customFormat="1" ht="21" customHeight="1">
      <c r="A108" s="6"/>
      <c r="B108" s="7"/>
      <c r="C108" s="21" t="s">
        <v>21</v>
      </c>
      <c r="D108" s="14"/>
      <c r="E108" s="15"/>
      <c r="F108" s="15"/>
      <c r="G108" s="21"/>
      <c r="H108" s="20"/>
      <c r="I108" s="20"/>
      <c r="J108" s="20"/>
      <c r="K108" s="20"/>
      <c r="L108" s="20"/>
      <c r="M108" s="20"/>
    </row>
    <row r="109" spans="1:13" s="4" customFormat="1" ht="24" customHeight="1">
      <c r="A109" s="6"/>
      <c r="B109" s="6"/>
      <c r="C109" s="21" t="s">
        <v>22</v>
      </c>
      <c r="D109" s="24">
        <v>0.1</v>
      </c>
      <c r="E109" s="20"/>
      <c r="F109" s="15"/>
      <c r="G109" s="18"/>
      <c r="H109" s="17"/>
      <c r="I109" s="17"/>
      <c r="J109" s="17"/>
      <c r="K109" s="17"/>
      <c r="L109" s="17"/>
      <c r="M109" s="17"/>
    </row>
    <row r="110" spans="1:13" ht="19.5" customHeight="1">
      <c r="A110" s="6"/>
      <c r="B110" s="6"/>
      <c r="C110" s="21" t="s">
        <v>21</v>
      </c>
      <c r="D110" s="14"/>
      <c r="E110" s="15"/>
      <c r="F110" s="15"/>
      <c r="G110" s="18"/>
      <c r="H110" s="17"/>
      <c r="I110" s="17"/>
      <c r="J110" s="17"/>
      <c r="K110" s="17"/>
      <c r="L110" s="17"/>
      <c r="M110" s="17"/>
    </row>
    <row r="111" spans="1:13" ht="21" customHeight="1">
      <c r="A111" s="6"/>
      <c r="B111" s="6"/>
      <c r="C111" s="21" t="s">
        <v>23</v>
      </c>
      <c r="D111" s="24">
        <v>0.08</v>
      </c>
      <c r="E111" s="20"/>
      <c r="F111" s="15"/>
      <c r="G111" s="18"/>
      <c r="H111" s="17"/>
      <c r="I111" s="17"/>
      <c r="J111" s="17"/>
      <c r="K111" s="17"/>
      <c r="L111" s="17"/>
      <c r="M111" s="17"/>
    </row>
    <row r="112" spans="1:13" ht="23.25" customHeight="1">
      <c r="A112" s="13"/>
      <c r="B112" s="6"/>
      <c r="C112" s="21" t="s">
        <v>24</v>
      </c>
      <c r="D112" s="14"/>
      <c r="E112" s="15"/>
      <c r="F112" s="15"/>
      <c r="G112" s="18"/>
      <c r="H112" s="17"/>
      <c r="I112" s="17"/>
      <c r="J112" s="17"/>
      <c r="K112" s="17"/>
      <c r="L112" s="17"/>
      <c r="M112" s="17"/>
    </row>
    <row r="113" spans="1:13" ht="36" customHeight="1">
      <c r="A113" s="13"/>
      <c r="B113" s="6"/>
      <c r="C113" s="21" t="s">
        <v>110</v>
      </c>
      <c r="D113" s="57">
        <v>0.02</v>
      </c>
      <c r="E113" s="15"/>
      <c r="F113" s="15"/>
      <c r="G113" s="18"/>
      <c r="H113" s="17"/>
      <c r="I113" s="17"/>
      <c r="J113" s="17"/>
      <c r="K113" s="17"/>
      <c r="L113" s="17"/>
      <c r="M113" s="17"/>
    </row>
    <row r="114" spans="1:13" ht="22.5" customHeight="1">
      <c r="A114" s="13"/>
      <c r="B114" s="6"/>
      <c r="C114" s="21" t="s">
        <v>40</v>
      </c>
      <c r="D114" s="24">
        <v>0.03</v>
      </c>
      <c r="E114" s="15"/>
      <c r="F114" s="15"/>
      <c r="G114" s="18"/>
      <c r="H114" s="17"/>
      <c r="I114" s="17"/>
      <c r="J114" s="17"/>
      <c r="K114" s="17"/>
      <c r="L114" s="17"/>
      <c r="M114" s="17"/>
    </row>
    <row r="115" spans="1:13" ht="19.5" customHeight="1">
      <c r="A115" s="13"/>
      <c r="B115" s="6"/>
      <c r="C115" s="21" t="s">
        <v>24</v>
      </c>
      <c r="D115" s="14"/>
      <c r="E115" s="15"/>
      <c r="F115" s="15"/>
      <c r="G115" s="18"/>
      <c r="H115" s="17"/>
      <c r="I115" s="17"/>
      <c r="J115" s="17"/>
      <c r="K115" s="17"/>
      <c r="L115" s="17"/>
      <c r="M115" s="17"/>
    </row>
    <row r="116" spans="1:13" ht="23.25" customHeight="1">
      <c r="A116" s="13"/>
      <c r="B116" s="6"/>
      <c r="C116" s="21" t="s">
        <v>25</v>
      </c>
      <c r="D116" s="24">
        <v>0.18</v>
      </c>
      <c r="E116" s="20"/>
      <c r="F116" s="15"/>
      <c r="G116" s="18"/>
      <c r="H116" s="17"/>
      <c r="I116" s="17"/>
      <c r="J116" s="17"/>
      <c r="K116" s="17"/>
      <c r="L116" s="17"/>
      <c r="M116" s="17"/>
    </row>
    <row r="117" spans="1:13" ht="25.5" customHeight="1">
      <c r="A117" s="13"/>
      <c r="B117" s="6"/>
      <c r="C117" s="21" t="s">
        <v>24</v>
      </c>
      <c r="D117" s="14"/>
      <c r="E117" s="15"/>
      <c r="F117" s="15"/>
      <c r="G117" s="18"/>
      <c r="H117" s="17"/>
      <c r="I117" s="17"/>
      <c r="J117" s="17"/>
      <c r="K117" s="17"/>
      <c r="L117" s="17"/>
      <c r="M117" s="17"/>
    </row>
    <row r="118" spans="1:4" ht="16.5">
      <c r="A118" s="5"/>
      <c r="B118" s="5"/>
      <c r="D118" s="5"/>
    </row>
    <row r="119" spans="2:9" ht="16.5">
      <c r="B119" s="71" t="s">
        <v>26</v>
      </c>
      <c r="C119" s="71"/>
      <c r="D119" s="71"/>
      <c r="G119" s="71" t="s">
        <v>27</v>
      </c>
      <c r="H119" s="71"/>
      <c r="I119" s="71"/>
    </row>
    <row r="120" spans="2:4" ht="16.5">
      <c r="B120" s="5"/>
      <c r="D120" s="5"/>
    </row>
    <row r="121" spans="2:9" ht="16.5">
      <c r="B121" s="71" t="s">
        <v>52</v>
      </c>
      <c r="C121" s="71"/>
      <c r="D121" s="71"/>
      <c r="G121" s="71" t="s">
        <v>57</v>
      </c>
      <c r="H121" s="71"/>
      <c r="I121" s="71"/>
    </row>
    <row r="122" ht="32.25" customHeight="1"/>
  </sheetData>
  <sheetProtection/>
  <mergeCells count="15">
    <mergeCell ref="I2:J2"/>
    <mergeCell ref="K2:L2"/>
    <mergeCell ref="M2:M3"/>
    <mergeCell ref="B119:D119"/>
    <mergeCell ref="G119:I119"/>
    <mergeCell ref="B121:D121"/>
    <mergeCell ref="G121:I121"/>
    <mergeCell ref="A1:M1"/>
    <mergeCell ref="A2:A3"/>
    <mergeCell ref="B2:B3"/>
    <mergeCell ref="C2:C3"/>
    <mergeCell ref="D2:D3"/>
    <mergeCell ref="E2:E3"/>
    <mergeCell ref="F2:F3"/>
    <mergeCell ref="G2:H2"/>
  </mergeCells>
  <printOptions horizontalCentered="1"/>
  <pageMargins left="0.196850393700787" right="0.196850393700787" top="0.511811023622047" bottom="0.511811023622047" header="0.31496062992126" footer="0.3149606299212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CompService</dc:creator>
  <cp:keywords/>
  <dc:description/>
  <cp:lastModifiedBy>lasha</cp:lastModifiedBy>
  <cp:lastPrinted>2022-09-22T07:16:33Z</cp:lastPrinted>
  <dcterms:created xsi:type="dcterms:W3CDTF">1996-10-14T23:33:28Z</dcterms:created>
  <dcterms:modified xsi:type="dcterms:W3CDTF">2022-10-18T07:21:39Z</dcterms:modified>
  <cp:category/>
  <cp:version/>
  <cp:contentType/>
  <cp:contentStatus/>
</cp:coreProperties>
</file>