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ghavilashvili\Desktop\"/>
    </mc:Choice>
  </mc:AlternateContent>
  <bookViews>
    <workbookView xWindow="0" yWindow="0" windowWidth="28800" windowHeight="11832" activeTab="6"/>
  </bookViews>
  <sheets>
    <sheet name="ნაერთი" sheetId="9" r:id="rId1"/>
    <sheet name="კონსტუქციები" sheetId="5" r:id="rId2"/>
    <sheet name="არქიტექტურა" sheetId="8" r:id="rId3"/>
    <sheet name="წყალ-კანალიზაცია" sheetId="12" r:id="rId4"/>
    <sheet name="აირმომარაგება" sheetId="13" r:id="rId5"/>
    <sheet name="გათბობა-ვენტილაცია" sheetId="14" r:id="rId6"/>
    <sheet name="ელ.მონტაჟი" sheetId="11" r:id="rId7"/>
  </sheets>
  <calcPr calcId="152511"/>
</workbook>
</file>

<file path=xl/calcChain.xml><?xml version="1.0" encoding="utf-8"?>
<calcChain xmlns="http://schemas.openxmlformats.org/spreadsheetml/2006/main">
  <c r="D53" i="8" l="1"/>
  <c r="D64" i="8"/>
  <c r="D62" i="8"/>
  <c r="D61" i="8"/>
  <c r="D51" i="8"/>
  <c r="D50" i="8"/>
  <c r="D41" i="8"/>
  <c r="D30" i="8"/>
  <c r="D29" i="8"/>
  <c r="D22" i="8"/>
  <c r="D21" i="8"/>
  <c r="D20" i="8"/>
  <c r="D60" i="5" l="1"/>
  <c r="D61" i="5"/>
  <c r="D56" i="5"/>
  <c r="J49" i="14" l="1"/>
  <c r="H49" i="14"/>
  <c r="F49" i="14"/>
  <c r="D42" i="5"/>
  <c r="D52" i="5"/>
  <c r="D41" i="5"/>
  <c r="D17" i="5"/>
  <c r="D18" i="5"/>
  <c r="D15" i="5"/>
  <c r="D71" i="5"/>
  <c r="D67" i="5"/>
  <c r="D70" i="5" s="1"/>
  <c r="D63" i="5"/>
  <c r="D66" i="5" s="1"/>
  <c r="D46" i="5"/>
  <c r="D44" i="5"/>
  <c r="D37" i="5"/>
  <c r="D35" i="5"/>
  <c r="D31" i="5"/>
  <c r="K49" i="14" l="1"/>
  <c r="K50" i="14" s="1"/>
  <c r="K51" i="14" s="1"/>
  <c r="D81" i="5"/>
  <c r="D80" i="5"/>
  <c r="K52" i="14" l="1"/>
  <c r="K53" i="14" s="1"/>
  <c r="K54" i="14" l="1"/>
  <c r="K55" i="14" s="1"/>
  <c r="K56" i="14" l="1"/>
  <c r="K57" i="14" s="1"/>
  <c r="D12" i="9" s="1"/>
  <c r="J30" i="13" l="1"/>
  <c r="H30" i="13"/>
  <c r="F30" i="13"/>
  <c r="H39" i="11" l="1"/>
  <c r="K40" i="11" s="1"/>
  <c r="K30" i="13"/>
  <c r="K31" i="13" s="1"/>
  <c r="K32" i="13" s="1"/>
  <c r="K33" i="13" s="1"/>
  <c r="K34" i="13" s="1"/>
  <c r="K35" i="13" s="1"/>
  <c r="K36" i="13" s="1"/>
  <c r="K37" i="13" s="1"/>
  <c r="K38" i="13" s="1"/>
  <c r="F39" i="11"/>
  <c r="J39" i="11"/>
  <c r="H57" i="12"/>
  <c r="J57" i="12"/>
  <c r="F57" i="12"/>
  <c r="K39" i="11" l="1"/>
  <c r="K57" i="12"/>
  <c r="K58" i="12" s="1"/>
  <c r="K59" i="12" s="1"/>
  <c r="K60" i="12" s="1"/>
  <c r="K61" i="12" s="1"/>
  <c r="K62" i="12" s="1"/>
  <c r="K63" i="12" s="1"/>
  <c r="K64" i="12" s="1"/>
  <c r="K65" i="12" s="1"/>
  <c r="K41" i="11" l="1"/>
  <c r="K42" i="11" s="1"/>
  <c r="K43" i="11" s="1"/>
  <c r="K44" i="11" l="1"/>
  <c r="K45" i="11" s="1"/>
  <c r="K46" i="11" s="1"/>
  <c r="D11" i="9"/>
  <c r="D10" i="9"/>
  <c r="K47" i="11" l="1"/>
  <c r="D13" i="9" s="1"/>
  <c r="D31" i="8"/>
  <c r="D32" i="8" s="1"/>
  <c r="D48" i="8"/>
  <c r="D26" i="8"/>
  <c r="D26" i="5" l="1"/>
  <c r="D44" i="8" l="1"/>
  <c r="D43" i="8"/>
  <c r="D59" i="8" l="1"/>
  <c r="D57" i="8"/>
  <c r="D25" i="8"/>
  <c r="D24" i="8"/>
  <c r="D18" i="8"/>
  <c r="D17" i="8"/>
  <c r="D16" i="8"/>
  <c r="F66" i="8" l="1"/>
  <c r="J66" i="8"/>
  <c r="H66" i="8" l="1"/>
  <c r="K66" i="8" s="1"/>
  <c r="K67" i="8" l="1"/>
  <c r="K68" i="8" s="1"/>
  <c r="D54" i="5"/>
  <c r="D23" i="5"/>
  <c r="D49" i="5"/>
  <c r="D28" i="5"/>
  <c r="K69" i="8" l="1"/>
  <c r="K70" i="8" s="1"/>
  <c r="K71" i="8" l="1"/>
  <c r="K72" i="8" s="1"/>
  <c r="K73" i="8" s="1"/>
  <c r="K74" i="8" s="1"/>
  <c r="D9" i="9" s="1"/>
  <c r="H85" i="5"/>
  <c r="J85" i="5"/>
  <c r="F85" i="5"/>
  <c r="K85" i="5" l="1"/>
  <c r="K86" i="5" l="1"/>
  <c r="K87" i="5" s="1"/>
  <c r="K88" i="5" s="1"/>
  <c r="K89" i="5" s="1"/>
  <c r="K90" i="5" l="1"/>
  <c r="K91" i="5" s="1"/>
  <c r="K92" i="5" s="1"/>
  <c r="K93" i="5" l="1"/>
  <c r="D8" i="9" s="1"/>
  <c r="D14" i="9" l="1"/>
</calcChain>
</file>

<file path=xl/sharedStrings.xml><?xml version="1.0" encoding="utf-8"?>
<sst xmlns="http://schemas.openxmlformats.org/spreadsheetml/2006/main" count="739" uniqueCount="291">
  <si>
    <t>კონსტრუქციული ნაწილი</t>
  </si>
  <si>
    <t>#</t>
  </si>
  <si>
    <t>jami</t>
  </si>
  <si>
    <t>მიწის სამუშაოები</t>
  </si>
  <si>
    <t xml:space="preserve">გრუნტის მე- III კატეგორიის დამუშავება ექსკავატორით  ჩამჩით 0.65 მ3 </t>
  </si>
  <si>
    <t>მ3</t>
  </si>
  <si>
    <t>მიწის  უკუჩაყრა ბულდოზერით</t>
  </si>
  <si>
    <t>ზედმეტი მიწის ტრანსპორტირება 15 კმ მანძილზე</t>
  </si>
  <si>
    <t>ტ</t>
  </si>
  <si>
    <t>ბეტონი  B-25</t>
  </si>
  <si>
    <t>არმატურა A 500</t>
  </si>
  <si>
    <t>კგ.</t>
  </si>
  <si>
    <t>მ2</t>
  </si>
  <si>
    <t>არმატურა A500</t>
  </si>
  <si>
    <t>არმატურა A240</t>
  </si>
  <si>
    <t>ელექტროდი</t>
  </si>
  <si>
    <t>გაუთვალისწინებული ხარჯები</t>
  </si>
  <si>
    <t>გ.მ</t>
  </si>
  <si>
    <t>ჰიდროსაიზოლაციო მასალა გეოტექსტილი</t>
  </si>
  <si>
    <t>ღორღი</t>
  </si>
  <si>
    <t>ც</t>
  </si>
  <si>
    <t>samuSaoebis CamonaTvali</t>
  </si>
  <si>
    <t>ganzom.</t>
  </si>
  <si>
    <t>raoden.</t>
  </si>
  <si>
    <t>masala</t>
  </si>
  <si>
    <t>xelfasi</t>
  </si>
  <si>
    <t>transporti da meqanizmebi</t>
  </si>
  <si>
    <t>Materials</t>
  </si>
  <si>
    <t>Salary</t>
  </si>
  <si>
    <t>Transport  end  gears</t>
  </si>
  <si>
    <t>Works</t>
  </si>
  <si>
    <t>Dimen.</t>
  </si>
  <si>
    <t>Amoun</t>
  </si>
  <si>
    <t>erT. fasi</t>
  </si>
  <si>
    <t>Total</t>
  </si>
  <si>
    <t>Unit price</t>
  </si>
  <si>
    <t>წინასწარი სახარჯთაღრიცხვო გაანგარიშება №2</t>
  </si>
  <si>
    <t>არქიტექტურული ნაწილი</t>
  </si>
  <si>
    <t>ღირებულება ლარებში</t>
  </si>
  <si>
    <t xml:space="preserve"> კედლები და ტიხრები</t>
  </si>
  <si>
    <t>ქვიშა – ცემენტის ხსნარი</t>
  </si>
  <si>
    <t>კბმ</t>
  </si>
  <si>
    <t>არმატურა</t>
  </si>
  <si>
    <t>ბლოკი სამშენებლო 40*20*20</t>
  </si>
  <si>
    <t>შიდა ტიხრების მოწყობა 10 სმ სისქით</t>
  </si>
  <si>
    <t>კვმ</t>
  </si>
  <si>
    <t>სახურავი</t>
  </si>
  <si>
    <t>კვ.მ</t>
  </si>
  <si>
    <t>წყალსაწრეტი ძაბრების მოწყობა</t>
  </si>
  <si>
    <t>იატაკები</t>
  </si>
  <si>
    <t>იატაკზე მოჭიმვის მოწყობა ქვიშა–ცემენტის ხსნაით 5 სმსისქით</t>
  </si>
  <si>
    <t>კგ</t>
  </si>
  <si>
    <t>შიდა მოსაპირკეთებელი სამუშაოები</t>
  </si>
  <si>
    <t>გარე სამუშაოები</t>
  </si>
  <si>
    <t>მ–100 ბეტონის შემონაკირწყლის მოწყობა სისქით 10 სმ K=1.02</t>
  </si>
  <si>
    <t>მ–100 ბეტონი</t>
  </si>
  <si>
    <t>სულ:</t>
  </si>
  <si>
    <t>ზედნადები ხარჯები</t>
  </si>
  <si>
    <t>გეგმიური დაგროვება (მოგება)</t>
  </si>
  <si>
    <t>ჯამი</t>
  </si>
  <si>
    <t>წინასწარი სახარჯთაღრიცხვო გაანგარიშება №1</t>
  </si>
  <si>
    <t>რიგ№</t>
  </si>
  <si>
    <t>ხარჯთაღრიცხვის №</t>
  </si>
  <si>
    <t>სამუშაოების სახე</t>
  </si>
  <si>
    <t>თანხა ლარი</t>
  </si>
  <si>
    <t xml:space="preserve">ნაერთი  წინასწარი  სახარჯთაღრიცხვო  გაანგარიშება </t>
  </si>
  <si>
    <t>ბლოკი სამშენებლო 40*10*20</t>
  </si>
  <si>
    <t xml:space="preserve"> კარამოგრანიტის ფილები</t>
  </si>
  <si>
    <t xml:space="preserve">წებო–ცემენტი </t>
  </si>
  <si>
    <t>ფილის იზოლაცია 1-ფენა ჰიდროსაიზოლაციო მასალით გეოტექსტილი</t>
  </si>
  <si>
    <t>ბალასტი</t>
  </si>
  <si>
    <t>ბეტონი მ-100</t>
  </si>
  <si>
    <t>საყალიბე ფარი ლამინირებული</t>
  </si>
  <si>
    <t>მთლიანი ჯამი</t>
  </si>
  <si>
    <t>წყალსაწრეტი დ=10 მმ მილების მოწყობა ფასონური ნაწილებით</t>
  </si>
  <si>
    <t>ღორღის ფენა სისქით 15 სმ დატკეპნვით შემონაკირწყლის ქვეშ</t>
  </si>
  <si>
    <t xml:space="preserve">შიდა კედლების  და ტიხრების გალესვა ქვიშა-ცემ ხსნარით </t>
  </si>
  <si>
    <t>სადარბაზოში შესასვლელი ლითონის კარის მოწყობა</t>
  </si>
  <si>
    <t xml:space="preserve">თბოიზოლაცია XPS -ის ფილებით </t>
  </si>
  <si>
    <t xml:space="preserve">XPS -ის ფილები </t>
  </si>
  <si>
    <t>წინასწარი სახარჯთაღრიცხვო გაანგარიშება №3</t>
  </si>
  <si>
    <t>წყალსადენი, კანალიზაცია და ვენტილაცია</t>
  </si>
  <si>
    <t>gare kanalizaciis teqpirobebi mierTebiT da WebiT</t>
  </si>
  <si>
    <t>sist</t>
  </si>
  <si>
    <t>wyalmomarageba</t>
  </si>
  <si>
    <t>წინასწარი სახარჯთაღრიცხვო გაანგარიშება №4</t>
  </si>
  <si>
    <t>ელ.სამონტაჟო სამუშაოები</t>
  </si>
  <si>
    <t>ზედნადები ხარჯები მონტაჟის ღირებულებიდან</t>
  </si>
  <si>
    <t>წინასწარი სახარჯთაღრიცხვო გაანგარიშება  №5</t>
  </si>
  <si>
    <t>აირმომარაგება</t>
  </si>
  <si>
    <t>airmomarageba</t>
  </si>
  <si>
    <t>წინასწარი სახარჯთაღრიცხვო გაანგარიშება №6</t>
  </si>
  <si>
    <t>წინასწარი სახარჯთაღრიცხვო გაანგარიშება №5</t>
  </si>
  <si>
    <t>იატაკზე ე.წ. სამრეწველო იატაკის საფარის მოწყობა -5.6; -2.8 ნიშნულებზე</t>
  </si>
  <si>
    <t>შენობის გარშემო დამცავი ღობის მოწყობა</t>
  </si>
  <si>
    <t>ღობის კარკასი ოთხკუთხა ფოლადის მილებისაგან</t>
  </si>
  <si>
    <t>პროფფენილი</t>
  </si>
  <si>
    <t>შურუპი თვითმჭრელი</t>
  </si>
  <si>
    <t>ლარი</t>
  </si>
  <si>
    <t>gare წყალმომარაგების teqpirobebi mierTebiT da WebiT</t>
  </si>
  <si>
    <t>შედგენილია 2023 წ. I კვარტლის ფასებში</t>
  </si>
  <si>
    <t>გრუნტის მე- III კატეგორიის დაამატებითი დამუშავება ხელით</t>
  </si>
  <si>
    <t>ქალაქი თბილისი, ვიქტორ კუპრაძის ქუჩა, N64
საკადასტრო კოდი: 01.19.37.017.043 ორი ან მეტი ფუნქციის მქონე ობიექტი-
მაღაზია-შოურუმი/ავტოსერვისი/საწყობი</t>
  </si>
  <si>
    <t>ქალაქი თბილისი, ვიქტორ კუპრაძის ქუჩა, N64
საკადასტრო კოდი: 01.19.37.017.043 ორი ან მეტი ფუნქციის მქონე ობიექტი-
მაღაზია-შოურუმი/ავტოსერვისი/საწყობი (კონსტრუქციული ნაწილი)</t>
  </si>
  <si>
    <t>ქალაქი თბილისი, ვიქტორ კუპრაძის ქუჩა, N64
საკადასტრო კოდი: 01.19.37.017.043 ორი ან მეტი ფუნქციის მქონე ობიექტი-
მაღაზია-შოურუმი/ავტოსერვისი/საწყობი  (arqiteqturული ნაწილი)</t>
  </si>
  <si>
    <t>ქალაქი თბილისი, ვიქტორ კუპრაძის ქუჩა, N64
საკადასტრო კოდი: 01.19.37.017.043 ორი ან მეტი ფუნქციის მქონე ობიექტი-
მაღაზია-შოურუმი/ავტოსერვისი/საწყობი (წყალსადენი, კანალიზაცია და ვენტილაცია)</t>
  </si>
  <si>
    <t>ქალაქი თბილისი, ვიქტორ კუპრაძის ქუჩა, N64
საკადასტრო კოდი: 01.19.37.017.043 ორი ან მეტი ფუნქციის მქონე ობიექტი-
მაღაზია-შოურუმი/ავტოსერვისი/საწყობი (ელ.სამონტაჟო სამუშაოები)</t>
  </si>
  <si>
    <t>ქალაქი თბილისი, ვიქტორ კუპრაძის ქუჩა, N64
საკადასტრო კოდი: 01.19.37.017.043 ორი ან მეტი ფუნქციის მქონე ობიექტი-
მაღაზია-შოურუმი/ავტოსერვისი/საწყობი (აირმომარაგება)</t>
  </si>
  <si>
    <t>1346</t>
  </si>
  <si>
    <t>134</t>
  </si>
  <si>
    <t>1100</t>
  </si>
  <si>
    <t>მონოლითური რკინა-ბეტონის წერტილოვანი საძირკვლის კონსტრუქციის მოწყობა B-25  -5.400; -3.400 ნიშნულებზე</t>
  </si>
  <si>
    <t>მონოლითური რკინა-ბეტონის  იატაკის ფილის კონსტრუქციის მოწყობა B-25</t>
  </si>
  <si>
    <t>ბეტონის მომზადება წერტილოვანი საძირკვლის და კოჭების  ქვეშ  მ-100</t>
  </si>
  <si>
    <t>saZirkvlebi, იატაკის ფილა</t>
  </si>
  <si>
    <t>ბეტონის პომპის მუშაობა</t>
  </si>
  <si>
    <t>მონოლითური რკინა-ბეტონის  საძირკვლის კოჭების  კონსტრუქციის მოწყობა B-25  -</t>
  </si>
  <si>
    <t>ბალასტის მოწყობა  საძირკვლის ფილის ქვეშ</t>
  </si>
  <si>
    <t>ბალასტის მოწყობა წერტილოვანი  საძირკვლის  ქვეშ</t>
  </si>
  <si>
    <t>ფოლადის ელემენტების კონსტრუქციები</t>
  </si>
  <si>
    <t>საანკერო კონსტრუქციის დამზადება ფოლადის ფურცლოვანებით</t>
  </si>
  <si>
    <t>ფოლადის ფურცლოვან 10 მმ სისქით</t>
  </si>
  <si>
    <t>ანკერი M-24</t>
  </si>
  <si>
    <t>სიხისტის კავშირების დამზადება ფოლადის ოთხკუთხა მილებით და ფოლადის ფურლოვანებით</t>
  </si>
  <si>
    <t>ფოლადის ოთხკუთხა მილები 120*120*4 მმ</t>
  </si>
  <si>
    <t>შენობის კარაკასის დამზადება და მონტაჟი ფოლადის ელემენტებით</t>
  </si>
  <si>
    <t>ოთხკუთხა მილი 200*200*8 მმ</t>
  </si>
  <si>
    <t>ორტესებრი კოჭი №24</t>
  </si>
  <si>
    <t>ორტესებრი კოჭი №20</t>
  </si>
  <si>
    <t>შველერი კოჭი №14</t>
  </si>
  <si>
    <t>ოთხკუთხა მილი 120*120*4 მმ</t>
  </si>
  <si>
    <t>ოთხკუთხა მილი 100*100*4 მმ</t>
  </si>
  <si>
    <t>ფოლადის კუთხოვანა 70*70*5 მმ</t>
  </si>
  <si>
    <t>ფოლადის ელემენტების დაფარვა ანტიკოროზიული საღებავით</t>
  </si>
  <si>
    <t>დროებითი ღობის მოწყობა</t>
  </si>
  <si>
    <t>სხვადასხვა ხარჯები</t>
  </si>
  <si>
    <t>მანქ/დღე</t>
  </si>
  <si>
    <t>ფოლადის ფურცლოვანა 10 მმ სისქით</t>
  </si>
  <si>
    <t>გათბობ-ვენტილაცია</t>
  </si>
  <si>
    <t>წინასწარი სახარჯთაღრიცხვო გაანგარიშება  №4</t>
  </si>
  <si>
    <t>ქალაქი თბილისი, ვიქტორ კუპრაძის ქუჩა, N64
საკადასტრო კოდი: 01.19.37.017.043 ორი ან მეტი ფუნქციის მქონე ობიექტი-
მაღაზია-შოურუმი/ავტოსერვისი/საწყობი (გათბობა-ვენტილაცია)</t>
  </si>
  <si>
    <t>ბეტონის მომზადება  იატაკის ფილის  ქვეშ  მ-100</t>
  </si>
  <si>
    <t>მონოლითური რკინა-ბეტონის  მანქანების სათვალთვალო ორმოს კონსტრუქციის მოწყობა B-25  -</t>
  </si>
  <si>
    <t>გათბობა</t>
  </si>
  <si>
    <t>ვენტილაცია</t>
  </si>
  <si>
    <t>კანალიზაცია</t>
  </si>
  <si>
    <t>gaTbobis qvabi 80kvt aRWurvili sacirkulacio tumboTi</t>
  </si>
  <si>
    <t>c</t>
  </si>
  <si>
    <t>sabalanso avzi 80kvt</t>
  </si>
  <si>
    <t>safarToebeli avzi 100lt</t>
  </si>
  <si>
    <t>sacirkulacio tumbo 5.7 m3/sT 12.6m</t>
  </si>
  <si>
    <t>Tboventilatori 20kvt</t>
  </si>
  <si>
    <t>Tboventilatori 15kvt</t>
  </si>
  <si>
    <t>samsvliani sarqveli</t>
  </si>
  <si>
    <t>Tbovwntilatoris Termostati</t>
  </si>
  <si>
    <t>amerikanka 25-3/4</t>
  </si>
  <si>
    <t>avtomaturi haerga Svebi</t>
  </si>
  <si>
    <t>koleqtori 6 wveriT</t>
  </si>
  <si>
    <t>koleqtoris samagri</t>
  </si>
  <si>
    <t>amerikanka 32-1</t>
  </si>
  <si>
    <t>foladis paneluri radiatori 600*200mm</t>
  </si>
  <si>
    <t>foladis paneluri radiatori 600*1300mm</t>
  </si>
  <si>
    <t>saSrobi 600*800mm</t>
  </si>
  <si>
    <t>metaloplasmasis mivwodi ventili</t>
  </si>
  <si>
    <t>metaloplasmasis dabrunebis ventili</t>
  </si>
  <si>
    <t>poliprofilenis mili 50mm TboizolaciiT</t>
  </si>
  <si>
    <t>m</t>
  </si>
  <si>
    <t>poliprofilenis mili 40mm TboizolaciiT</t>
  </si>
  <si>
    <t>poliprofilenis mili 32mm Tboizolaciis</t>
  </si>
  <si>
    <t>poliprofilenis mili 25mm Tboizolaciis</t>
  </si>
  <si>
    <t>poliprofilenis mili 16mm Tboizolaciis</t>
  </si>
  <si>
    <t>milebis fasonuri nawilebi</t>
  </si>
  <si>
    <t>kompl</t>
  </si>
  <si>
    <t>arxuli ventilatori 3500 m3/sT 230 pa</t>
  </si>
  <si>
    <t>ventilatoris avtomaturi marTvis sistema mxuTavi airis sensoriT</t>
  </si>
  <si>
    <t>xmaurdamxSobi</t>
  </si>
  <si>
    <t>moTuTiebeli haersatari 0.7mm</t>
  </si>
  <si>
    <t>kv.m</t>
  </si>
  <si>
    <t>cxauri orriga 500*150 mm</t>
  </si>
  <si>
    <t>haersataris samagri</t>
  </si>
  <si>
    <t>arxuli ventilatori 200 m3/sT 100 pa</t>
  </si>
  <si>
    <t>moTuTiebeli haersatari 0.5mm</t>
  </si>
  <si>
    <t>gofrirebuli haersatari 100 mm</t>
  </si>
  <si>
    <t>cxauri mrgvali</t>
  </si>
  <si>
    <t>bunebrivi airis mricxveli 16m3/sT</t>
  </si>
  <si>
    <t>ventili 40mm</t>
  </si>
  <si>
    <t>foladis mili 40mm</t>
  </si>
  <si>
    <t>foladis mili 32mm</t>
  </si>
  <si>
    <t>gadamyvani 40-32mm</t>
  </si>
  <si>
    <t>foladis milis fasonuri nawilebi</t>
  </si>
  <si>
    <t>milebis SeRebva anrikoroziuli saRebaviT</t>
  </si>
  <si>
    <t>gadamyvani 20-1</t>
  </si>
  <si>
    <t>airis ventili 26mm</t>
  </si>
  <si>
    <t>airis filtri 16mm</t>
  </si>
  <si>
    <t>airis ventili 16mm</t>
  </si>
  <si>
    <t>metaloplasmasis mili 16mm izolirebuli</t>
  </si>
  <si>
    <t>metaloplasmasis mili 26mm izolirebuli</t>
  </si>
  <si>
    <t>mxuTavi airis aRmomCeni deteqtori</t>
  </si>
  <si>
    <t>avtomaturi sarqveli 16mm milze</t>
  </si>
  <si>
    <t>avtomaturi sarqveli 26mm milze</t>
  </si>
  <si>
    <t>moculobiTi Tbomcvleli 500 lt</t>
  </si>
  <si>
    <t>recirkulaciis tumbo</t>
  </si>
  <si>
    <t>ventili 32mm</t>
  </si>
  <si>
    <t>wylis filtri 32mm</t>
  </si>
  <si>
    <t>ukusarqveli 32mm</t>
  </si>
  <si>
    <t>wylis mricxveli 32mm</t>
  </si>
  <si>
    <t>wylis mili 32mm</t>
  </si>
  <si>
    <t>wylis mili 25mm</t>
  </si>
  <si>
    <t>wylis mili 20mm</t>
  </si>
  <si>
    <t>cxeli wylis mili 32mm</t>
  </si>
  <si>
    <t>cxeli wylis mili 25mm</t>
  </si>
  <si>
    <t>cxeli wylis mili 20mm</t>
  </si>
  <si>
    <t>milis samagri 32mm</t>
  </si>
  <si>
    <t>milis samagri 25mm</t>
  </si>
  <si>
    <t>milis samagri 20mm</t>
  </si>
  <si>
    <t>sakanalizacio revizia 100mm</t>
  </si>
  <si>
    <t>kanalizaciis muxli 50mm 45</t>
  </si>
  <si>
    <t>kanalizaciis muxli 50mm 90</t>
  </si>
  <si>
    <t>kanalizaciis muxli 100mm 90</t>
  </si>
  <si>
    <t>kanalizaciis samkapi 100-50 mm 45</t>
  </si>
  <si>
    <t>kanalizaciis muxli 100mm 45</t>
  </si>
  <si>
    <t>kanalizaciis samkapi 50 mm 90</t>
  </si>
  <si>
    <t>kanalizaciis samkapi 50 mm 45</t>
  </si>
  <si>
    <t>kanalizaciis samkapi 100 mm 90</t>
  </si>
  <si>
    <t>gadamyvani 100-50</t>
  </si>
  <si>
    <t>kanalizaciis mili 50mm</t>
  </si>
  <si>
    <t>kanalizaciis mili 100mm</t>
  </si>
  <si>
    <t>milis samagri 50mm</t>
  </si>
  <si>
    <t>milis samagri 100mm</t>
  </si>
  <si>
    <t>ელ გამანაწილებელი ფარი 32 მოდულიანი</t>
  </si>
  <si>
    <t>ელ გამანაწილებელი ფარი 18მოდულიანი</t>
  </si>
  <si>
    <t>ცენტრალური ელ ამომრთველი C63 (3P)</t>
  </si>
  <si>
    <t>ელ ამომრთველი C40 (3P)</t>
  </si>
  <si>
    <t>ელ ამომრთველი C32 (3P)</t>
  </si>
  <si>
    <t>ელ ამომრთველი C25 (3P)</t>
  </si>
  <si>
    <t>ელ ამომრთველი C32(3P)</t>
  </si>
  <si>
    <t>ელ ამომრთველი C16(1P)</t>
  </si>
  <si>
    <t>ელ ამომრთველი C20 (1P)</t>
  </si>
  <si>
    <t>ელ ამომრთველი C25(1P)</t>
  </si>
  <si>
    <t>ელ ამომრთველი C10 (1P)</t>
  </si>
  <si>
    <t>ნოლის შემკრები</t>
  </si>
  <si>
    <t>დამიწების შემკრები</t>
  </si>
  <si>
    <t>როზეტი დამიწებით</t>
  </si>
  <si>
    <t>გადაბმის კოლოფი</t>
  </si>
  <si>
    <t>ერთკლავიშიანი ჩამრთველი</t>
  </si>
  <si>
    <t>ორკლავიშიანი ჩამრთველი</t>
  </si>
  <si>
    <t>სპილენძის ელ სადენი 3*1.5მმ 2</t>
  </si>
  <si>
    <t>მ</t>
  </si>
  <si>
    <t>სპილენძის ელ სადენი 3*2.5მმ 2</t>
  </si>
  <si>
    <t>სპილენძის ელ სადენი 3*4მმ2</t>
  </si>
  <si>
    <t>სპილენძის ელ სადენი 5*16მმ2</t>
  </si>
  <si>
    <t>ელ სადენის გოფრე გარე გაყვანილობისათვის</t>
  </si>
  <si>
    <t>დამიწების კონტურის მოწყობა</t>
  </si>
  <si>
    <t>კომპლ</t>
  </si>
  <si>
    <t>საკაბელო არხი 80*20</t>
  </si>
  <si>
    <t xml:space="preserve">ელ სადენების სამაგრი ხამუთი დუბელი გადაბმის ქურო </t>
  </si>
  <si>
    <t>mowyobiloba</t>
  </si>
  <si>
    <t>pirsabnis monTaJi Semrevi onkaniT</t>
  </si>
  <si>
    <t>S.S. pirTa pirsabnis monTaJi Semrevi onkaniT</t>
  </si>
  <si>
    <t>saSxape qveSis montaJi Semrevi onkaniT</t>
  </si>
  <si>
    <t>trapis montaJi d=50 mm</t>
  </si>
  <si>
    <t>samzareulos niJaris montaJi 1 ganyofilebiani Semrevi onkaniT</t>
  </si>
  <si>
    <t>unitazis montaJi Casarecxi avziT</t>
  </si>
  <si>
    <t>S.S. pirTa unitazis montaJi Casarecxi avziT</t>
  </si>
  <si>
    <t xml:space="preserve"> გარე  კედლების წყობა ბლოკით არმირებით 20 სმ სისქით</t>
  </si>
  <si>
    <t xml:space="preserve"> შიდა   კედლების წყობა ბლოკით არმირებით 20 სმ სისქით</t>
  </si>
  <si>
    <t xml:space="preserve">ალუმინის , ვიტრაების მოწყობა </t>
  </si>
  <si>
    <t>ვ.დ.ფ.-ის კარის ბლოკის მოწყობა ხელსაწყოებით</t>
  </si>
  <si>
    <t xml:space="preserve"> კარები, ვიტრაჟები</t>
  </si>
  <si>
    <t>სახურავის გადახურვა პროფფენილით</t>
  </si>
  <si>
    <t>სჭვალი თვითმჭრელი</t>
  </si>
  <si>
    <t>საშხაპეში იატაკზე   კარამოგრანიტის ფილების დაგება</t>
  </si>
  <si>
    <t>საშხაპეს კედლის მოპირკეთება კერამიკული ფილებით 2.0 მ სიმაღლეზე</t>
  </si>
  <si>
    <t>კერამიკული ფილები</t>
  </si>
  <si>
    <t>შეკიდული ჭერის მოწყობა თაბაშირ-მუყაოს ფილებით კარკასის მოწყობით</t>
  </si>
  <si>
    <t>ჭერის და კედლების დამუშავება და შეღებვა წყალემულსიის საღებავით</t>
  </si>
  <si>
    <t>ფასადის კედლების შემოსვა სენდვიჩ-პანელებით 10 სმ სისქით კარკასის მოწყობით</t>
  </si>
  <si>
    <t>კედლის სენდვიჩ-პანელი</t>
  </si>
  <si>
    <t>ფასადის კედლების მოპირკეთება ალუკობონდის პანელებით კარკასის მოწყობით</t>
  </si>
  <si>
    <t>ალუკობონდის პანელები კარკასის ელემენტებით</t>
  </si>
  <si>
    <t>კარკასის ელემენტები</t>
  </si>
  <si>
    <t>საავტომობილო ამწე კრანის მუშაობა</t>
  </si>
  <si>
    <t>ტრანსპორტი და მექანიზმები</t>
  </si>
  <si>
    <t>ხელფასი</t>
  </si>
  <si>
    <t>მასალა</t>
  </si>
  <si>
    <t>რაოდენობა</t>
  </si>
  <si>
    <t>განზომ.</t>
  </si>
  <si>
    <t>სამუშაოების ჩამონათვალი</t>
  </si>
  <si>
    <t>ელ. სამონტაჟო სამუშაოები</t>
  </si>
  <si>
    <t>ერთ.ფასი</t>
  </si>
  <si>
    <t>ელ. ენერგიის მოწოდების სპეც ტექნიკა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</si>
</sst>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hveuNusx"/>
    </font>
    <font>
      <sz val="12"/>
      <name val="AcadNusx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Sylfaen"/>
      <family val="1"/>
    </font>
    <font>
      <sz val="12"/>
      <color theme="1"/>
      <name val="Sylfaen"/>
      <family val="1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cadNusx"/>
    </font>
    <font>
      <sz val="10"/>
      <color rgb="FF000000"/>
      <name val="Times New Roman"/>
      <family val="1"/>
      <charset val="204"/>
    </font>
    <font>
      <b/>
      <sz val="12"/>
      <color theme="1"/>
      <name val="AcadNusx"/>
    </font>
    <font>
      <sz val="12"/>
      <color theme="1"/>
      <name val="AcadNusx"/>
    </font>
    <font>
      <sz val="12"/>
      <name val="Arial"/>
      <family val="2"/>
      <charset val="204"/>
    </font>
    <font>
      <b/>
      <sz val="11"/>
      <name val="Sylfaen"/>
      <family val="1"/>
    </font>
    <font>
      <b/>
      <sz val="11"/>
      <name val="AcadNusx"/>
    </font>
    <font>
      <b/>
      <sz val="11"/>
      <color theme="1"/>
      <name val="Sylfaen"/>
      <family val="1"/>
    </font>
    <font>
      <b/>
      <sz val="11"/>
      <name val="LitNusx"/>
    </font>
    <font>
      <sz val="11"/>
      <name val="LitNusx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LitNusx"/>
    </font>
    <font>
      <sz val="10"/>
      <name val="AcadNusx"/>
    </font>
    <font>
      <b/>
      <sz val="10"/>
      <name val="Times New Roman"/>
      <family val="1"/>
      <charset val="204"/>
    </font>
    <font>
      <b/>
      <u/>
      <sz val="14"/>
      <name val="Arial"/>
      <family val="2"/>
      <charset val="204"/>
    </font>
    <font>
      <sz val="10"/>
      <name val="Arial"/>
      <family val="2"/>
    </font>
    <font>
      <b/>
      <u/>
      <sz val="10"/>
      <name val="Arial"/>
      <family val="2"/>
      <charset val="204"/>
    </font>
    <font>
      <sz val="11"/>
      <color theme="1"/>
      <name val="Avaza Mtavruli"/>
      <family val="2"/>
    </font>
    <font>
      <b/>
      <sz val="10"/>
      <name val="Arial"/>
      <family val="2"/>
    </font>
    <font>
      <b/>
      <i/>
      <sz val="10"/>
      <color theme="1"/>
      <name val="Calibri"/>
      <family val="2"/>
      <charset val="204"/>
      <scheme val="minor"/>
    </font>
    <font>
      <b/>
      <sz val="12"/>
      <name val="Arial"/>
      <family val="2"/>
      <charset val="162"/>
    </font>
    <font>
      <b/>
      <sz val="11"/>
      <color theme="1"/>
      <name val="Avaza Mtavruli"/>
      <family val="2"/>
    </font>
    <font>
      <b/>
      <sz val="12"/>
      <color theme="1"/>
      <name val="AcadMtavr"/>
    </font>
    <font>
      <sz val="11"/>
      <color theme="1"/>
      <name val="AcadNusx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3" fillId="0" borderId="0"/>
    <xf numFmtId="0" fontId="10" fillId="0" borderId="0"/>
    <xf numFmtId="0" fontId="2" fillId="0" borderId="0"/>
    <xf numFmtId="0" fontId="12" fillId="0" borderId="0"/>
    <xf numFmtId="0" fontId="1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48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4" fontId="4" fillId="0" borderId="1" xfId="2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4" fontId="11" fillId="0" borderId="1" xfId="2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 wrapText="1"/>
    </xf>
    <xf numFmtId="4" fontId="17" fillId="0" borderId="1" xfId="2" applyNumberFormat="1" applyFont="1" applyFill="1" applyBorder="1" applyAlignment="1">
      <alignment horizontal="center" vertical="center"/>
    </xf>
    <xf numFmtId="0" fontId="20" fillId="0" borderId="4" xfId="8" applyNumberFormat="1" applyFont="1" applyFill="1" applyBorder="1" applyAlignment="1">
      <alignment horizontal="centerContinuous" vertical="center" wrapText="1"/>
    </xf>
    <xf numFmtId="0" fontId="20" fillId="0" borderId="4" xfId="8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2" fillId="0" borderId="4" xfId="8" applyNumberFormat="1" applyFont="1" applyFill="1" applyBorder="1" applyAlignment="1">
      <alignment horizontal="centerContinuous" vertical="center" wrapText="1"/>
    </xf>
    <xf numFmtId="0" fontId="22" fillId="0" borderId="4" xfId="8" applyNumberFormat="1" applyFont="1" applyFill="1" applyBorder="1" applyAlignment="1">
      <alignment horizontal="center" vertical="center" wrapText="1"/>
    </xf>
    <xf numFmtId="0" fontId="20" fillId="0" borderId="2" xfId="8" applyNumberFormat="1" applyFont="1" applyFill="1" applyBorder="1" applyAlignment="1">
      <alignment horizontal="center" vertical="center" wrapText="1"/>
    </xf>
    <xf numFmtId="1" fontId="20" fillId="0" borderId="2" xfId="8" applyNumberFormat="1" applyFont="1" applyFill="1" applyBorder="1" applyAlignment="1">
      <alignment horizontal="center" vertical="center" wrapText="1"/>
    </xf>
    <xf numFmtId="0" fontId="22" fillId="0" borderId="3" xfId="8" applyNumberFormat="1" applyFont="1" applyFill="1" applyBorder="1" applyAlignment="1">
      <alignment horizontal="centerContinuous" vertical="center" wrapText="1"/>
    </xf>
    <xf numFmtId="0" fontId="22" fillId="0" borderId="3" xfId="8" applyNumberFormat="1" applyFont="1" applyFill="1" applyBorder="1" applyAlignment="1">
      <alignment horizontal="center" vertical="center" wrapText="1"/>
    </xf>
    <xf numFmtId="1" fontId="22" fillId="0" borderId="3" xfId="8" applyNumberFormat="1" applyFont="1" applyFill="1" applyBorder="1" applyAlignment="1">
      <alignment horizontal="center" vertical="center" wrapText="1"/>
    </xf>
    <xf numFmtId="0" fontId="19" fillId="0" borderId="3" xfId="8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3" fillId="0" borderId="9" xfId="0" applyFont="1" applyFill="1" applyBorder="1" applyAlignment="1">
      <alignment vertical="center"/>
    </xf>
    <xf numFmtId="0" fontId="23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/>
    </xf>
    <xf numFmtId="0" fontId="2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vertical="center"/>
    </xf>
    <xf numFmtId="0" fontId="30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2" fontId="2" fillId="0" borderId="0" xfId="0" applyNumberFormat="1" applyFont="1" applyFill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31" fillId="0" borderId="0" xfId="0" applyFont="1" applyFill="1"/>
    <xf numFmtId="4" fontId="31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center" vertical="center"/>
    </xf>
    <xf numFmtId="4" fontId="24" fillId="0" borderId="1" xfId="0" applyNumberFormat="1" applyFont="1" applyFill="1" applyBorder="1" applyAlignment="1">
      <alignment vertical="center"/>
    </xf>
    <xf numFmtId="4" fontId="32" fillId="0" borderId="1" xfId="1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9" fontId="24" fillId="0" borderId="1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" fontId="23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 horizontal="left" vertical="center"/>
    </xf>
    <xf numFmtId="4" fontId="33" fillId="0" borderId="0" xfId="0" applyNumberFormat="1" applyFont="1" applyFill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1" xfId="0" applyFont="1" applyBorder="1" applyAlignment="1">
      <alignment vertical="center"/>
    </xf>
    <xf numFmtId="0" fontId="3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3" fontId="34" fillId="0" borderId="1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4" fillId="0" borderId="0" xfId="0" applyFont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 vertical="center"/>
    </xf>
    <xf numFmtId="4" fontId="31" fillId="0" borderId="1" xfId="0" applyNumberFormat="1" applyFont="1" applyFill="1" applyBorder="1"/>
    <xf numFmtId="0" fontId="31" fillId="0" borderId="1" xfId="0" applyFont="1" applyFill="1" applyBorder="1" applyAlignment="1">
      <alignment wrapText="1"/>
    </xf>
    <xf numFmtId="0" fontId="31" fillId="0" borderId="1" xfId="0" applyFont="1" applyFill="1" applyBorder="1"/>
    <xf numFmtId="0" fontId="3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6" fillId="0" borderId="1" xfId="0" applyFont="1" applyFill="1" applyBorder="1" applyAlignment="1">
      <alignment horizontal="center" vertical="center" wrapText="1"/>
    </xf>
    <xf numFmtId="4" fontId="35" fillId="0" borderId="1" xfId="0" applyNumberFormat="1" applyFont="1" applyFill="1" applyBorder="1"/>
    <xf numFmtId="0" fontId="2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37" fillId="0" borderId="1" xfId="0" applyFont="1" applyBorder="1" applyAlignment="1">
      <alignment vertical="center" wrapText="1"/>
    </xf>
    <xf numFmtId="3" fontId="34" fillId="0" borderId="0" xfId="0" applyNumberFormat="1" applyFont="1" applyAlignment="1">
      <alignment vertical="center"/>
    </xf>
    <xf numFmtId="0" fontId="24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4" fontId="8" fillId="0" borderId="1" xfId="2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wrapText="1"/>
    </xf>
    <xf numFmtId="9" fontId="2" fillId="0" borderId="1" xfId="0" applyNumberFormat="1" applyFont="1" applyFill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9" fillId="0" borderId="4" xfId="8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0" fillId="0" borderId="5" xfId="8" applyNumberFormat="1" applyFont="1" applyFill="1" applyBorder="1" applyAlignment="1">
      <alignment horizontal="center" vertical="center" wrapText="1"/>
    </xf>
    <xf numFmtId="0" fontId="21" fillId="0" borderId="6" xfId="9" applyFont="1" applyFill="1" applyBorder="1" applyAlignment="1">
      <alignment vertical="center" wrapText="1"/>
    </xf>
    <xf numFmtId="1" fontId="20" fillId="0" borderId="4" xfId="8" applyNumberFormat="1" applyFont="1" applyFill="1" applyBorder="1" applyAlignment="1">
      <alignment horizontal="center" vertical="center" wrapText="1"/>
    </xf>
    <xf numFmtId="0" fontId="21" fillId="0" borderId="3" xfId="9" applyFont="1" applyFill="1" applyBorder="1" applyAlignment="1">
      <alignment horizontal="center" vertical="center" wrapText="1"/>
    </xf>
    <xf numFmtId="0" fontId="22" fillId="0" borderId="7" xfId="8" applyNumberFormat="1" applyFont="1" applyFill="1" applyBorder="1" applyAlignment="1">
      <alignment horizontal="center" vertical="center" wrapText="1"/>
    </xf>
    <xf numFmtId="0" fontId="21" fillId="0" borderId="8" xfId="9" applyFont="1" applyFill="1" applyBorder="1" applyAlignment="1">
      <alignment vertical="center" wrapText="1"/>
    </xf>
    <xf numFmtId="0" fontId="21" fillId="0" borderId="8" xfId="8" applyFont="1" applyFill="1" applyBorder="1" applyAlignment="1">
      <alignment horizontal="center" vertical="center" wrapText="1"/>
    </xf>
    <xf numFmtId="1" fontId="22" fillId="0" borderId="1" xfId="8" applyNumberFormat="1" applyFont="1" applyFill="1" applyBorder="1" applyAlignment="1">
      <alignment horizontal="center" vertical="center" wrapText="1"/>
    </xf>
    <xf numFmtId="0" fontId="21" fillId="0" borderId="1" xfId="9" applyFont="1" applyFill="1" applyBorder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right" vertical="center" wrapText="1"/>
    </xf>
    <xf numFmtId="0" fontId="23" fillId="0" borderId="0" xfId="0" applyFont="1" applyFill="1" applyAlignment="1">
      <alignment horizontal="righ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2" fontId="27" fillId="0" borderId="1" xfId="0" applyNumberFormat="1" applyFont="1" applyFill="1" applyBorder="1" applyAlignment="1">
      <alignment horizontal="center" vertical="center" wrapText="1"/>
    </xf>
  </cellXfs>
  <cellStyles count="11">
    <cellStyle name="Normal" xfId="0" builtinId="0"/>
    <cellStyle name="Normal 2" xfId="2"/>
    <cellStyle name="Normal 2 2" xfId="7"/>
    <cellStyle name="Normal 3" xfId="3"/>
    <cellStyle name="Normal 5" xfId="6"/>
    <cellStyle name="Normal_Sheet1" xfId="10"/>
    <cellStyle name="Normal_Sheet1_1" xfId="9"/>
    <cellStyle name="Normal_Sheet1_2" xfId="8"/>
    <cellStyle name="Обычный 3" xfId="4"/>
    <cellStyle name="Обычный 6" xfId="5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3048000</xdr:colOff>
      <xdr:row>93</xdr:row>
      <xdr:rowOff>0</xdr:rowOff>
    </xdr:from>
    <xdr:to>
      <xdr:col>5</xdr:col>
      <xdr:colOff>9906</xdr:colOff>
      <xdr:row>93</xdr:row>
      <xdr:rowOff>4190</xdr:rowOff>
    </xdr:to>
    <xdr:pic>
      <xdr:nvPicPr>
        <xdr:cNvPr id="2" name="Рисунок 1" descr="vitali nazarovi xelmocera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86050" y="24955501"/>
          <a:ext cx="1905381" cy="3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workbookViewId="0">
      <selection activeCell="C27" sqref="C27"/>
    </sheetView>
  </sheetViews>
  <sheetFormatPr defaultColWidth="9.109375" defaultRowHeight="15.6"/>
  <cols>
    <col min="1" max="1" width="6.33203125" style="73" customWidth="1"/>
    <col min="2" max="2" width="33.44140625" style="73" customWidth="1"/>
    <col min="3" max="3" width="66" style="73" customWidth="1"/>
    <col min="4" max="4" width="25.44140625" style="73" customWidth="1"/>
    <col min="5" max="5" width="22.109375" style="73" bestFit="1" customWidth="1"/>
    <col min="6" max="16384" width="9.109375" style="73"/>
  </cols>
  <sheetData>
    <row r="2" spans="1:5" ht="60" customHeight="1">
      <c r="A2" s="122" t="s">
        <v>102</v>
      </c>
      <c r="B2" s="122"/>
      <c r="C2" s="122"/>
      <c r="D2" s="122"/>
    </row>
    <row r="4" spans="1:5" ht="28.5" customHeight="1">
      <c r="A4" s="123" t="s">
        <v>65</v>
      </c>
      <c r="B4" s="123"/>
      <c r="C4" s="123"/>
      <c r="D4" s="123"/>
    </row>
    <row r="5" spans="1:5" ht="28.5" customHeight="1">
      <c r="A5" s="81" t="s">
        <v>100</v>
      </c>
      <c r="B5" s="74"/>
      <c r="C5" s="74"/>
      <c r="D5" s="74"/>
    </row>
    <row r="7" spans="1:5" s="76" customFormat="1">
      <c r="A7" s="75" t="s">
        <v>61</v>
      </c>
      <c r="B7" s="75" t="s">
        <v>62</v>
      </c>
      <c r="C7" s="75" t="s">
        <v>63</v>
      </c>
      <c r="D7" s="75" t="s">
        <v>64</v>
      </c>
    </row>
    <row r="8" spans="1:5" ht="93" customHeight="1">
      <c r="A8" s="77">
        <v>1</v>
      </c>
      <c r="B8" s="78" t="s">
        <v>60</v>
      </c>
      <c r="C8" s="79" t="s">
        <v>103</v>
      </c>
      <c r="D8" s="80">
        <f>კონსტუქციები!K93</f>
        <v>0</v>
      </c>
      <c r="E8" s="109"/>
    </row>
    <row r="9" spans="1:5" ht="87.75" customHeight="1">
      <c r="A9" s="77">
        <v>2</v>
      </c>
      <c r="B9" s="78" t="s">
        <v>36</v>
      </c>
      <c r="C9" s="79" t="s">
        <v>104</v>
      </c>
      <c r="D9" s="80">
        <f>არქიტექტურა!K74</f>
        <v>0</v>
      </c>
      <c r="E9" s="109"/>
    </row>
    <row r="10" spans="1:5" ht="81" customHeight="1">
      <c r="A10" s="77">
        <v>3</v>
      </c>
      <c r="B10" s="78" t="s">
        <v>80</v>
      </c>
      <c r="C10" s="79" t="s">
        <v>105</v>
      </c>
      <c r="D10" s="80">
        <f>'წყალ-კანალიზაცია'!K65</f>
        <v>0</v>
      </c>
      <c r="E10" s="109"/>
    </row>
    <row r="11" spans="1:5" ht="90" customHeight="1">
      <c r="A11" s="77">
        <v>4</v>
      </c>
      <c r="B11" s="78" t="s">
        <v>85</v>
      </c>
      <c r="C11" s="79" t="s">
        <v>107</v>
      </c>
      <c r="D11" s="80">
        <f>აირმომარაგება!K38</f>
        <v>0</v>
      </c>
      <c r="E11" s="109"/>
    </row>
    <row r="12" spans="1:5" ht="86.25" customHeight="1">
      <c r="A12" s="77">
        <v>5</v>
      </c>
      <c r="B12" s="78" t="s">
        <v>92</v>
      </c>
      <c r="C12" s="79" t="s">
        <v>140</v>
      </c>
      <c r="D12" s="80">
        <f>'გათბობა-ვენტილაცია'!K57</f>
        <v>0</v>
      </c>
      <c r="E12" s="109"/>
    </row>
    <row r="13" spans="1:5" ht="92.25" customHeight="1">
      <c r="A13" s="77">
        <v>6</v>
      </c>
      <c r="B13" s="78" t="s">
        <v>91</v>
      </c>
      <c r="C13" s="79" t="s">
        <v>106</v>
      </c>
      <c r="D13" s="80">
        <f>ელ.მონტაჟი!K47</f>
        <v>0</v>
      </c>
      <c r="E13" s="109"/>
    </row>
    <row r="14" spans="1:5">
      <c r="A14" s="77"/>
      <c r="B14" s="77"/>
      <c r="C14" s="77" t="s">
        <v>59</v>
      </c>
      <c r="D14" s="80">
        <f>SUM(D8:D13)</f>
        <v>0</v>
      </c>
      <c r="E14" s="109"/>
    </row>
    <row r="18" spans="2:4">
      <c r="B18" s="85"/>
      <c r="C18" s="85"/>
      <c r="D18" s="76"/>
    </row>
    <row r="19" spans="2:4">
      <c r="B19" s="82"/>
    </row>
    <row r="20" spans="2:4">
      <c r="D20" s="109"/>
    </row>
    <row r="21" spans="2:4">
      <c r="D21" s="109"/>
    </row>
  </sheetData>
  <mergeCells count="2">
    <mergeCell ref="A2:D2"/>
    <mergeCell ref="A4:D4"/>
  </mergeCells>
  <pageMargins left="0.23" right="0.23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workbookViewId="0">
      <selection activeCell="C99" sqref="C99"/>
    </sheetView>
  </sheetViews>
  <sheetFormatPr defaultColWidth="9.109375" defaultRowHeight="15.6"/>
  <cols>
    <col min="1" max="1" width="4.44140625" style="18" customWidth="1"/>
    <col min="2" max="2" width="34.6640625" style="18" customWidth="1"/>
    <col min="3" max="3" width="9.109375" style="18"/>
    <col min="4" max="4" width="10.109375" style="18" bestFit="1" customWidth="1"/>
    <col min="5" max="5" width="9.109375" style="18"/>
    <col min="6" max="6" width="13.5546875" style="18" customWidth="1"/>
    <col min="7" max="7" width="8.109375" style="18" customWidth="1"/>
    <col min="8" max="8" width="11.88671875" style="18" customWidth="1"/>
    <col min="9" max="9" width="7.109375" style="18" customWidth="1"/>
    <col min="10" max="10" width="11" style="18" customWidth="1"/>
    <col min="11" max="11" width="13.88671875" style="18" customWidth="1"/>
    <col min="12" max="16384" width="9.109375" style="18"/>
  </cols>
  <sheetData>
    <row r="1" spans="1:11" ht="66.75" customHeight="1">
      <c r="A1" s="124" t="s">
        <v>102</v>
      </c>
      <c r="B1" s="124"/>
      <c r="C1" s="124"/>
      <c r="D1" s="124"/>
      <c r="E1" s="125"/>
      <c r="F1" s="125"/>
      <c r="G1" s="125"/>
      <c r="H1" s="125"/>
      <c r="I1" s="125"/>
      <c r="J1" s="125"/>
      <c r="K1" s="125"/>
    </row>
    <row r="2" spans="1:11">
      <c r="A2" s="86"/>
      <c r="B2" s="86"/>
      <c r="C2" s="86"/>
      <c r="D2" s="86"/>
      <c r="E2" s="87"/>
      <c r="F2" s="87"/>
      <c r="G2" s="87"/>
      <c r="H2" s="87"/>
      <c r="I2" s="87"/>
      <c r="J2" s="87"/>
      <c r="K2" s="87"/>
    </row>
    <row r="3" spans="1:11">
      <c r="A3" s="126" t="s">
        <v>60</v>
      </c>
      <c r="B3" s="126"/>
      <c r="C3" s="126"/>
      <c r="D3" s="126"/>
      <c r="E3" s="127"/>
      <c r="F3" s="127"/>
      <c r="G3" s="127"/>
      <c r="H3" s="127"/>
      <c r="I3" s="127"/>
      <c r="J3" s="127"/>
      <c r="K3" s="127"/>
    </row>
    <row r="4" spans="1:11">
      <c r="A4" s="88"/>
      <c r="B4" s="88"/>
      <c r="C4" s="88"/>
      <c r="D4" s="88"/>
      <c r="E4" s="89"/>
      <c r="F4" s="89"/>
      <c r="G4" s="89"/>
      <c r="H4" s="89"/>
      <c r="I4" s="89"/>
      <c r="J4" s="89"/>
      <c r="K4" s="89"/>
    </row>
    <row r="5" spans="1:11">
      <c r="A5" s="126" t="s">
        <v>0</v>
      </c>
      <c r="B5" s="126"/>
      <c r="C5" s="126"/>
      <c r="D5" s="126"/>
      <c r="E5" s="127"/>
      <c r="F5" s="127"/>
      <c r="G5" s="127"/>
      <c r="H5" s="127"/>
      <c r="I5" s="127"/>
      <c r="J5" s="127"/>
      <c r="K5" s="127"/>
    </row>
    <row r="6" spans="1:11">
      <c r="A6" s="88"/>
      <c r="B6" s="88"/>
      <c r="C6" s="88"/>
      <c r="D6" s="88"/>
      <c r="E6" s="5"/>
      <c r="F6" s="5"/>
      <c r="G6" s="5"/>
      <c r="H6" s="5"/>
      <c r="I6" s="5"/>
      <c r="J6" s="5"/>
      <c r="K6" s="5"/>
    </row>
    <row r="7" spans="1:1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</row>
    <row r="8" spans="1:11" s="25" customFormat="1" ht="38.25" customHeight="1">
      <c r="A8" s="128" t="s">
        <v>1</v>
      </c>
      <c r="B8" s="23" t="s">
        <v>21</v>
      </c>
      <c r="C8" s="23" t="s">
        <v>22</v>
      </c>
      <c r="D8" s="24" t="s">
        <v>23</v>
      </c>
      <c r="E8" s="131" t="s">
        <v>24</v>
      </c>
      <c r="F8" s="132"/>
      <c r="G8" s="131" t="s">
        <v>25</v>
      </c>
      <c r="H8" s="132"/>
      <c r="I8" s="131" t="s">
        <v>26</v>
      </c>
      <c r="J8" s="132"/>
      <c r="K8" s="133" t="s">
        <v>2</v>
      </c>
    </row>
    <row r="9" spans="1:11" s="25" customFormat="1" ht="13.8">
      <c r="A9" s="129"/>
      <c r="B9" s="23"/>
      <c r="C9" s="23"/>
      <c r="D9" s="24"/>
      <c r="E9" s="135" t="s">
        <v>27</v>
      </c>
      <c r="F9" s="136"/>
      <c r="G9" s="135" t="s">
        <v>28</v>
      </c>
      <c r="H9" s="136"/>
      <c r="I9" s="135" t="s">
        <v>29</v>
      </c>
      <c r="J9" s="137"/>
      <c r="K9" s="134"/>
    </row>
    <row r="10" spans="1:11" s="25" customFormat="1" ht="27.6">
      <c r="A10" s="129"/>
      <c r="B10" s="26" t="s">
        <v>30</v>
      </c>
      <c r="C10" s="26" t="s">
        <v>31</v>
      </c>
      <c r="D10" s="27" t="s">
        <v>32</v>
      </c>
      <c r="E10" s="28" t="s">
        <v>33</v>
      </c>
      <c r="F10" s="29" t="s">
        <v>2</v>
      </c>
      <c r="G10" s="28" t="s">
        <v>33</v>
      </c>
      <c r="H10" s="29" t="s">
        <v>2</v>
      </c>
      <c r="I10" s="28" t="s">
        <v>33</v>
      </c>
      <c r="J10" s="29" t="s">
        <v>2</v>
      </c>
      <c r="K10" s="138" t="s">
        <v>34</v>
      </c>
    </row>
    <row r="11" spans="1:11" s="25" customFormat="1" ht="27.6">
      <c r="A11" s="130"/>
      <c r="B11" s="30"/>
      <c r="C11" s="30"/>
      <c r="D11" s="31"/>
      <c r="E11" s="31" t="s">
        <v>35</v>
      </c>
      <c r="F11" s="32" t="s">
        <v>34</v>
      </c>
      <c r="G11" s="31" t="s">
        <v>35</v>
      </c>
      <c r="H11" s="32" t="s">
        <v>34</v>
      </c>
      <c r="I11" s="31" t="s">
        <v>35</v>
      </c>
      <c r="J11" s="32" t="s">
        <v>34</v>
      </c>
      <c r="K11" s="139"/>
    </row>
    <row r="12" spans="1:11" s="25" customFormat="1" ht="13.8">
      <c r="A12" s="33">
        <v>1</v>
      </c>
      <c r="B12" s="31">
        <v>2</v>
      </c>
      <c r="C12" s="31">
        <v>3</v>
      </c>
      <c r="D12" s="31">
        <v>4</v>
      </c>
      <c r="E12" s="31">
        <v>5</v>
      </c>
      <c r="F12" s="32">
        <v>6</v>
      </c>
      <c r="G12" s="31">
        <v>7</v>
      </c>
      <c r="H12" s="32">
        <v>8</v>
      </c>
      <c r="I12" s="31">
        <v>9</v>
      </c>
      <c r="J12" s="32">
        <v>10</v>
      </c>
      <c r="K12" s="32">
        <v>11</v>
      </c>
    </row>
    <row r="13" spans="1:11">
      <c r="A13" s="6"/>
      <c r="B13" s="4" t="s">
        <v>134</v>
      </c>
      <c r="C13" s="7"/>
      <c r="D13" s="8"/>
      <c r="E13" s="9"/>
      <c r="F13" s="9"/>
      <c r="G13" s="10"/>
      <c r="H13" s="11"/>
      <c r="I13" s="11"/>
      <c r="J13" s="11"/>
      <c r="K13" s="11"/>
    </row>
    <row r="14" spans="1:11" s="60" customFormat="1" ht="28.8">
      <c r="A14" s="106">
        <v>1</v>
      </c>
      <c r="B14" s="59" t="s">
        <v>94</v>
      </c>
      <c r="C14" s="58" t="s">
        <v>12</v>
      </c>
      <c r="D14" s="58">
        <v>180</v>
      </c>
      <c r="E14" s="61"/>
      <c r="F14" s="49"/>
      <c r="G14" s="48"/>
      <c r="H14" s="49"/>
      <c r="I14" s="48"/>
      <c r="J14" s="49"/>
      <c r="K14" s="49"/>
    </row>
    <row r="15" spans="1:11" s="60" customFormat="1" ht="28.8">
      <c r="A15" s="106"/>
      <c r="B15" s="59" t="s">
        <v>95</v>
      </c>
      <c r="C15" s="58" t="s">
        <v>12</v>
      </c>
      <c r="D15" s="58">
        <f>D14</f>
        <v>180</v>
      </c>
      <c r="E15" s="61"/>
      <c r="F15" s="49"/>
      <c r="G15" s="48"/>
      <c r="H15" s="49"/>
      <c r="I15" s="48"/>
      <c r="J15" s="49"/>
      <c r="K15" s="49"/>
    </row>
    <row r="16" spans="1:11" s="60" customFormat="1" ht="14.4">
      <c r="A16" s="106"/>
      <c r="B16" s="52" t="s">
        <v>55</v>
      </c>
      <c r="C16" s="46" t="s">
        <v>41</v>
      </c>
      <c r="D16" s="58">
        <v>6</v>
      </c>
      <c r="E16" s="61"/>
      <c r="F16" s="49"/>
      <c r="G16" s="48"/>
      <c r="H16" s="49"/>
      <c r="I16" s="48"/>
      <c r="J16" s="49"/>
      <c r="K16" s="49"/>
    </row>
    <row r="17" spans="1:11" s="60" customFormat="1" ht="14.4">
      <c r="A17" s="106"/>
      <c r="B17" s="59" t="s">
        <v>96</v>
      </c>
      <c r="C17" s="58" t="s">
        <v>12</v>
      </c>
      <c r="D17" s="58">
        <f>D14*1.15</f>
        <v>206.99999999999997</v>
      </c>
      <c r="E17" s="61"/>
      <c r="F17" s="49"/>
      <c r="G17" s="48"/>
      <c r="H17" s="49"/>
      <c r="I17" s="48"/>
      <c r="J17" s="49"/>
      <c r="K17" s="49"/>
    </row>
    <row r="18" spans="1:11" s="60" customFormat="1" ht="14.4">
      <c r="A18" s="106"/>
      <c r="B18" s="59" t="s">
        <v>97</v>
      </c>
      <c r="C18" s="58" t="s">
        <v>20</v>
      </c>
      <c r="D18" s="58">
        <f>D14*6</f>
        <v>1080</v>
      </c>
      <c r="E18" s="61"/>
      <c r="F18" s="49"/>
      <c r="G18" s="48"/>
      <c r="H18" s="49"/>
      <c r="I18" s="48"/>
      <c r="J18" s="49"/>
      <c r="K18" s="49"/>
    </row>
    <row r="19" spans="1:11">
      <c r="A19" s="6"/>
      <c r="B19" s="4" t="s">
        <v>3</v>
      </c>
      <c r="C19" s="7"/>
      <c r="D19" s="8"/>
      <c r="E19" s="9"/>
      <c r="F19" s="9"/>
      <c r="G19" s="10"/>
      <c r="H19" s="11"/>
      <c r="I19" s="11"/>
      <c r="J19" s="11"/>
      <c r="K19" s="11"/>
    </row>
    <row r="20" spans="1:11" ht="45">
      <c r="A20" s="3">
        <v>1</v>
      </c>
      <c r="B20" s="12" t="s">
        <v>4</v>
      </c>
      <c r="C20" s="3" t="s">
        <v>5</v>
      </c>
      <c r="D20" s="116" t="s">
        <v>108</v>
      </c>
      <c r="E20" s="9"/>
      <c r="F20" s="9"/>
      <c r="G20" s="10"/>
      <c r="H20" s="11"/>
      <c r="I20" s="11"/>
      <c r="J20" s="11"/>
      <c r="K20" s="11"/>
    </row>
    <row r="21" spans="1:11" ht="45">
      <c r="A21" s="3">
        <v>2</v>
      </c>
      <c r="B21" s="12" t="s">
        <v>101</v>
      </c>
      <c r="C21" s="3" t="s">
        <v>5</v>
      </c>
      <c r="D21" s="115" t="s">
        <v>109</v>
      </c>
      <c r="E21" s="9"/>
      <c r="F21" s="9"/>
      <c r="G21" s="10"/>
      <c r="H21" s="11"/>
      <c r="I21" s="11"/>
      <c r="J21" s="11"/>
      <c r="K21" s="11"/>
    </row>
    <row r="22" spans="1:11" ht="30">
      <c r="A22" s="3">
        <v>3</v>
      </c>
      <c r="B22" s="12" t="s">
        <v>6</v>
      </c>
      <c r="C22" s="3" t="s">
        <v>5</v>
      </c>
      <c r="D22" s="115" t="s">
        <v>110</v>
      </c>
      <c r="E22" s="9"/>
      <c r="F22" s="9"/>
      <c r="G22" s="10"/>
      <c r="H22" s="11"/>
      <c r="I22" s="11"/>
      <c r="J22" s="11"/>
      <c r="K22" s="11"/>
    </row>
    <row r="23" spans="1:11" ht="45">
      <c r="A23" s="3">
        <v>4</v>
      </c>
      <c r="B23" s="12" t="s">
        <v>7</v>
      </c>
      <c r="C23" s="3" t="s">
        <v>8</v>
      </c>
      <c r="D23" s="115">
        <f>(D20-D22)*1.7</f>
        <v>418.2</v>
      </c>
      <c r="E23" s="9"/>
      <c r="F23" s="9"/>
      <c r="G23" s="13"/>
      <c r="H23" s="11"/>
      <c r="I23" s="11"/>
      <c r="J23" s="11"/>
      <c r="K23" s="11"/>
    </row>
    <row r="24" spans="1:11">
      <c r="A24" s="6"/>
      <c r="B24" s="4" t="s">
        <v>114</v>
      </c>
      <c r="C24" s="7"/>
      <c r="D24" s="8"/>
      <c r="E24" s="9"/>
      <c r="F24" s="9"/>
      <c r="G24" s="10"/>
      <c r="H24" s="11"/>
      <c r="I24" s="11"/>
      <c r="J24" s="11"/>
      <c r="K24" s="11"/>
    </row>
    <row r="25" spans="1:11" ht="31.2">
      <c r="A25" s="3">
        <v>1</v>
      </c>
      <c r="B25" s="14" t="s">
        <v>118</v>
      </c>
      <c r="C25" s="2" t="s">
        <v>5</v>
      </c>
      <c r="D25" s="116">
        <v>28.4</v>
      </c>
      <c r="E25" s="9"/>
      <c r="F25" s="9"/>
      <c r="G25" s="10"/>
      <c r="H25" s="11"/>
      <c r="I25" s="11"/>
      <c r="J25" s="11"/>
      <c r="K25" s="11"/>
    </row>
    <row r="26" spans="1:11" ht="16.2">
      <c r="A26" s="1"/>
      <c r="B26" s="15" t="s">
        <v>70</v>
      </c>
      <c r="C26" s="1" t="s">
        <v>5</v>
      </c>
      <c r="D26" s="117">
        <f>D25*1.15</f>
        <v>32.659999999999997</v>
      </c>
      <c r="E26" s="9"/>
      <c r="F26" s="9"/>
      <c r="G26" s="10"/>
      <c r="H26" s="11"/>
      <c r="I26" s="11"/>
      <c r="J26" s="11"/>
      <c r="K26" s="11"/>
    </row>
    <row r="27" spans="1:11" ht="46.8">
      <c r="A27" s="3">
        <v>2</v>
      </c>
      <c r="B27" s="14" t="s">
        <v>113</v>
      </c>
      <c r="C27" s="2" t="s">
        <v>5</v>
      </c>
      <c r="D27" s="116">
        <v>11.8</v>
      </c>
      <c r="E27" s="9"/>
      <c r="F27" s="9"/>
      <c r="G27" s="10"/>
      <c r="H27" s="11"/>
      <c r="I27" s="11"/>
      <c r="J27" s="11"/>
      <c r="K27" s="11"/>
    </row>
    <row r="28" spans="1:11" ht="16.2">
      <c r="A28" s="1"/>
      <c r="B28" s="15" t="s">
        <v>71</v>
      </c>
      <c r="C28" s="1" t="s">
        <v>5</v>
      </c>
      <c r="D28" s="117">
        <f>D27*1.02</f>
        <v>12.036000000000001</v>
      </c>
      <c r="E28" s="9"/>
      <c r="F28" s="9"/>
      <c r="G28" s="13"/>
      <c r="H28" s="11"/>
      <c r="I28" s="11"/>
      <c r="J28" s="11"/>
      <c r="K28" s="11"/>
    </row>
    <row r="29" spans="1:11" ht="16.2">
      <c r="A29" s="3"/>
      <c r="B29" s="12" t="s">
        <v>115</v>
      </c>
      <c r="C29" s="3" t="s">
        <v>5</v>
      </c>
      <c r="D29" s="115">
        <v>1</v>
      </c>
      <c r="E29" s="9"/>
      <c r="F29" s="9"/>
      <c r="G29" s="10"/>
      <c r="H29" s="11"/>
      <c r="I29" s="11"/>
      <c r="J29" s="11"/>
      <c r="K29" s="11"/>
    </row>
    <row r="30" spans="1:11" ht="62.4">
      <c r="A30" s="3">
        <v>3</v>
      </c>
      <c r="B30" s="14" t="s">
        <v>111</v>
      </c>
      <c r="C30" s="2" t="s">
        <v>5</v>
      </c>
      <c r="D30" s="115">
        <v>17.899999999999999</v>
      </c>
      <c r="E30" s="9"/>
      <c r="F30" s="9"/>
      <c r="G30" s="10"/>
      <c r="H30" s="11"/>
      <c r="I30" s="11"/>
      <c r="J30" s="11"/>
      <c r="K30" s="11"/>
    </row>
    <row r="31" spans="1:11" ht="16.2">
      <c r="A31" s="1"/>
      <c r="B31" s="15" t="s">
        <v>9</v>
      </c>
      <c r="C31" s="1" t="s">
        <v>5</v>
      </c>
      <c r="D31" s="117">
        <f>D30*1.02</f>
        <v>18.257999999999999</v>
      </c>
      <c r="E31" s="9"/>
      <c r="F31" s="9"/>
      <c r="G31" s="10"/>
      <c r="H31" s="11"/>
      <c r="I31" s="11"/>
      <c r="J31" s="11"/>
      <c r="K31" s="11"/>
    </row>
    <row r="32" spans="1:11" ht="16.2">
      <c r="A32" s="3"/>
      <c r="B32" s="12" t="s">
        <v>115</v>
      </c>
      <c r="C32" s="3" t="s">
        <v>5</v>
      </c>
      <c r="D32" s="115">
        <v>1</v>
      </c>
      <c r="E32" s="9"/>
      <c r="F32" s="9"/>
      <c r="G32" s="10"/>
      <c r="H32" s="11"/>
      <c r="I32" s="11"/>
      <c r="J32" s="11"/>
      <c r="K32" s="11"/>
    </row>
    <row r="33" spans="1:11" ht="16.2">
      <c r="A33" s="3"/>
      <c r="B33" s="14" t="s">
        <v>13</v>
      </c>
      <c r="C33" s="2" t="s">
        <v>11</v>
      </c>
      <c r="D33" s="116">
        <v>1199</v>
      </c>
      <c r="E33" s="16"/>
      <c r="F33" s="9"/>
      <c r="G33" s="10"/>
      <c r="H33" s="11"/>
      <c r="I33" s="11"/>
      <c r="J33" s="11"/>
      <c r="K33" s="11"/>
    </row>
    <row r="34" spans="1:11" ht="16.2">
      <c r="A34" s="3"/>
      <c r="B34" s="14" t="s">
        <v>14</v>
      </c>
      <c r="C34" s="2" t="s">
        <v>11</v>
      </c>
      <c r="D34" s="116">
        <v>83</v>
      </c>
      <c r="E34" s="16"/>
      <c r="F34" s="9"/>
      <c r="G34" s="10"/>
      <c r="H34" s="11"/>
      <c r="I34" s="11"/>
      <c r="J34" s="11"/>
      <c r="K34" s="11"/>
    </row>
    <row r="35" spans="1:11" ht="16.2">
      <c r="A35" s="3"/>
      <c r="B35" s="12" t="s">
        <v>72</v>
      </c>
      <c r="C35" s="3" t="s">
        <v>12</v>
      </c>
      <c r="D35" s="115">
        <f>D30*1.84</f>
        <v>32.936</v>
      </c>
      <c r="E35" s="9"/>
      <c r="F35" s="9"/>
      <c r="G35" s="10"/>
      <c r="H35" s="11"/>
      <c r="I35" s="11"/>
      <c r="J35" s="11"/>
      <c r="K35" s="11"/>
    </row>
    <row r="36" spans="1:11" ht="46.8">
      <c r="A36" s="3">
        <v>4</v>
      </c>
      <c r="B36" s="14" t="s">
        <v>116</v>
      </c>
      <c r="C36" s="2" t="s">
        <v>5</v>
      </c>
      <c r="D36" s="115">
        <v>37.4</v>
      </c>
      <c r="E36" s="9"/>
      <c r="F36" s="9"/>
      <c r="G36" s="10"/>
      <c r="H36" s="11"/>
      <c r="I36" s="11"/>
      <c r="J36" s="11"/>
      <c r="K36" s="11"/>
    </row>
    <row r="37" spans="1:11" ht="19.5" customHeight="1">
      <c r="A37" s="1"/>
      <c r="B37" s="15" t="s">
        <v>9</v>
      </c>
      <c r="C37" s="1" t="s">
        <v>5</v>
      </c>
      <c r="D37" s="117">
        <f>D36*1.02</f>
        <v>38.147999999999996</v>
      </c>
      <c r="E37" s="9"/>
      <c r="F37" s="9"/>
      <c r="G37" s="10"/>
      <c r="H37" s="11"/>
      <c r="I37" s="11"/>
      <c r="J37" s="11"/>
      <c r="K37" s="11"/>
    </row>
    <row r="38" spans="1:11" ht="16.2">
      <c r="A38" s="3"/>
      <c r="B38" s="12" t="s">
        <v>115</v>
      </c>
      <c r="C38" s="3" t="s">
        <v>5</v>
      </c>
      <c r="D38" s="115">
        <v>1</v>
      </c>
      <c r="E38" s="9"/>
      <c r="F38" s="9"/>
      <c r="G38" s="10"/>
      <c r="H38" s="11"/>
      <c r="I38" s="11"/>
      <c r="J38" s="11"/>
      <c r="K38" s="11"/>
    </row>
    <row r="39" spans="1:11" ht="16.2">
      <c r="A39" s="3"/>
      <c r="B39" s="14" t="s">
        <v>13</v>
      </c>
      <c r="C39" s="2" t="s">
        <v>11</v>
      </c>
      <c r="D39" s="116">
        <v>1625</v>
      </c>
      <c r="E39" s="16"/>
      <c r="F39" s="9"/>
      <c r="G39" s="10"/>
      <c r="H39" s="11"/>
      <c r="I39" s="11"/>
      <c r="J39" s="11"/>
      <c r="K39" s="11"/>
    </row>
    <row r="40" spans="1:11" ht="16.2">
      <c r="A40" s="3"/>
      <c r="B40" s="14" t="s">
        <v>14</v>
      </c>
      <c r="C40" s="2" t="s">
        <v>11</v>
      </c>
      <c r="D40" s="116">
        <v>385</v>
      </c>
      <c r="E40" s="16"/>
      <c r="F40" s="9"/>
      <c r="G40" s="10"/>
      <c r="H40" s="11"/>
      <c r="I40" s="11"/>
      <c r="J40" s="11"/>
      <c r="K40" s="11"/>
    </row>
    <row r="41" spans="1:11" ht="16.2">
      <c r="A41" s="3"/>
      <c r="B41" s="12" t="s">
        <v>72</v>
      </c>
      <c r="C41" s="3" t="s">
        <v>12</v>
      </c>
      <c r="D41" s="115">
        <f>D36*2.05</f>
        <v>76.669999999999987</v>
      </c>
      <c r="E41" s="9"/>
      <c r="F41" s="9"/>
      <c r="G41" s="10"/>
      <c r="H41" s="11"/>
      <c r="I41" s="11"/>
      <c r="J41" s="11"/>
      <c r="K41" s="11"/>
    </row>
    <row r="42" spans="1:11" ht="16.2">
      <c r="A42" s="3"/>
      <c r="B42" s="12" t="s">
        <v>15</v>
      </c>
      <c r="C42" s="3" t="s">
        <v>11</v>
      </c>
      <c r="D42" s="115">
        <f>D36*1.7</f>
        <v>63.58</v>
      </c>
      <c r="E42" s="9"/>
      <c r="F42" s="9"/>
      <c r="G42" s="10"/>
      <c r="H42" s="11"/>
      <c r="I42" s="11"/>
      <c r="J42" s="11"/>
      <c r="K42" s="11"/>
    </row>
    <row r="43" spans="1:11" ht="31.2">
      <c r="A43" s="3">
        <v>5</v>
      </c>
      <c r="B43" s="14" t="s">
        <v>117</v>
      </c>
      <c r="C43" s="2" t="s">
        <v>5</v>
      </c>
      <c r="D43" s="116">
        <v>122</v>
      </c>
      <c r="E43" s="9"/>
      <c r="F43" s="9"/>
      <c r="G43" s="10"/>
      <c r="H43" s="11"/>
      <c r="I43" s="11"/>
      <c r="J43" s="11"/>
      <c r="K43" s="11"/>
    </row>
    <row r="44" spans="1:11" ht="16.2">
      <c r="A44" s="1"/>
      <c r="B44" s="15" t="s">
        <v>70</v>
      </c>
      <c r="C44" s="1" t="s">
        <v>5</v>
      </c>
      <c r="D44" s="117">
        <f>D43*1.15</f>
        <v>140.29999999999998</v>
      </c>
      <c r="E44" s="9"/>
      <c r="F44" s="9"/>
      <c r="G44" s="10"/>
      <c r="H44" s="11"/>
      <c r="I44" s="11"/>
      <c r="J44" s="11"/>
      <c r="K44" s="11"/>
    </row>
    <row r="45" spans="1:11" ht="31.2">
      <c r="A45" s="3">
        <v>6</v>
      </c>
      <c r="B45" s="14" t="s">
        <v>141</v>
      </c>
      <c r="C45" s="2" t="s">
        <v>5</v>
      </c>
      <c r="D45" s="116">
        <v>22.5</v>
      </c>
      <c r="E45" s="9"/>
      <c r="F45" s="9"/>
      <c r="G45" s="10"/>
      <c r="H45" s="11"/>
      <c r="I45" s="11"/>
      <c r="J45" s="11"/>
      <c r="K45" s="11"/>
    </row>
    <row r="46" spans="1:11" ht="16.2">
      <c r="A46" s="1"/>
      <c r="B46" s="15" t="s">
        <v>71</v>
      </c>
      <c r="C46" s="1" t="s">
        <v>5</v>
      </c>
      <c r="D46" s="117">
        <f>D45*1.02</f>
        <v>22.95</v>
      </c>
      <c r="E46" s="9"/>
      <c r="F46" s="9"/>
      <c r="G46" s="13"/>
      <c r="H46" s="11"/>
      <c r="I46" s="11"/>
      <c r="J46" s="11"/>
      <c r="K46" s="11"/>
    </row>
    <row r="47" spans="1:11" ht="16.2">
      <c r="A47" s="3"/>
      <c r="B47" s="12" t="s">
        <v>115</v>
      </c>
      <c r="C47" s="3" t="s">
        <v>5</v>
      </c>
      <c r="D47" s="115">
        <v>1</v>
      </c>
      <c r="E47" s="9"/>
      <c r="F47" s="9"/>
      <c r="G47" s="10"/>
      <c r="H47" s="11"/>
      <c r="I47" s="11"/>
      <c r="J47" s="11"/>
      <c r="K47" s="11"/>
    </row>
    <row r="48" spans="1:11" ht="46.8">
      <c r="A48" s="3">
        <v>7</v>
      </c>
      <c r="B48" s="14" t="s">
        <v>112</v>
      </c>
      <c r="C48" s="2" t="s">
        <v>5</v>
      </c>
      <c r="D48" s="116">
        <v>62</v>
      </c>
      <c r="E48" s="9"/>
      <c r="F48" s="9"/>
      <c r="G48" s="10"/>
      <c r="H48" s="11"/>
      <c r="I48" s="11"/>
      <c r="J48" s="11"/>
      <c r="K48" s="11"/>
    </row>
    <row r="49" spans="1:11" ht="16.2">
      <c r="A49" s="1"/>
      <c r="B49" s="15" t="s">
        <v>9</v>
      </c>
      <c r="C49" s="1" t="s">
        <v>5</v>
      </c>
      <c r="D49" s="117">
        <f>D48*1.02</f>
        <v>63.24</v>
      </c>
      <c r="E49" s="9"/>
      <c r="F49" s="9"/>
      <c r="G49" s="10"/>
      <c r="H49" s="11"/>
      <c r="I49" s="11"/>
      <c r="J49" s="11"/>
      <c r="K49" s="11"/>
    </row>
    <row r="50" spans="1:11" ht="16.2">
      <c r="A50" s="3"/>
      <c r="B50" s="12" t="s">
        <v>115</v>
      </c>
      <c r="C50" s="3" t="s">
        <v>5</v>
      </c>
      <c r="D50" s="115">
        <v>1</v>
      </c>
      <c r="E50" s="9"/>
      <c r="F50" s="9"/>
      <c r="G50" s="10"/>
      <c r="H50" s="11"/>
      <c r="I50" s="11"/>
      <c r="J50" s="11"/>
      <c r="K50" s="11"/>
    </row>
    <row r="51" spans="1:11" ht="16.2">
      <c r="A51" s="3"/>
      <c r="B51" s="14" t="s">
        <v>10</v>
      </c>
      <c r="C51" s="2" t="s">
        <v>11</v>
      </c>
      <c r="D51" s="116">
        <v>3390</v>
      </c>
      <c r="E51" s="16"/>
      <c r="F51" s="9"/>
      <c r="G51" s="10"/>
      <c r="H51" s="11"/>
      <c r="I51" s="11"/>
      <c r="J51" s="11"/>
      <c r="K51" s="11"/>
    </row>
    <row r="52" spans="1:11" ht="16.2">
      <c r="A52" s="3"/>
      <c r="B52" s="12" t="s">
        <v>72</v>
      </c>
      <c r="C52" s="3" t="s">
        <v>12</v>
      </c>
      <c r="D52" s="115">
        <f>D48*0.14</f>
        <v>8.6800000000000015</v>
      </c>
      <c r="E52" s="9"/>
      <c r="F52" s="9"/>
      <c r="G52" s="10"/>
      <c r="H52" s="11"/>
      <c r="I52" s="11"/>
      <c r="J52" s="11"/>
      <c r="K52" s="11"/>
    </row>
    <row r="53" spans="1:11" ht="46.8">
      <c r="A53" s="3">
        <v>8</v>
      </c>
      <c r="B53" s="14" t="s">
        <v>69</v>
      </c>
      <c r="C53" s="2" t="s">
        <v>12</v>
      </c>
      <c r="D53" s="115">
        <v>499</v>
      </c>
      <c r="E53" s="9"/>
      <c r="F53" s="9"/>
      <c r="G53" s="10"/>
      <c r="H53" s="11"/>
      <c r="I53" s="11"/>
      <c r="J53" s="11"/>
      <c r="K53" s="11"/>
    </row>
    <row r="54" spans="1:11" ht="32.4">
      <c r="A54" s="1"/>
      <c r="B54" s="15" t="s">
        <v>18</v>
      </c>
      <c r="C54" s="1" t="s">
        <v>12</v>
      </c>
      <c r="D54" s="117">
        <f>D53*1.15</f>
        <v>573.84999999999991</v>
      </c>
      <c r="E54" s="9"/>
      <c r="F54" s="9"/>
      <c r="G54" s="10"/>
      <c r="H54" s="11"/>
      <c r="I54" s="11"/>
      <c r="J54" s="11"/>
      <c r="K54" s="11"/>
    </row>
    <row r="55" spans="1:11" ht="62.4">
      <c r="A55" s="3">
        <v>9</v>
      </c>
      <c r="B55" s="14" t="s">
        <v>142</v>
      </c>
      <c r="C55" s="2" t="s">
        <v>5</v>
      </c>
      <c r="D55" s="115">
        <v>4.8499999999999996</v>
      </c>
      <c r="E55" s="9"/>
      <c r="F55" s="9"/>
      <c r="G55" s="10"/>
      <c r="H55" s="11"/>
      <c r="I55" s="11"/>
      <c r="J55" s="11"/>
      <c r="K55" s="11"/>
    </row>
    <row r="56" spans="1:11" ht="19.5" customHeight="1">
      <c r="A56" s="1"/>
      <c r="B56" s="15" t="s">
        <v>9</v>
      </c>
      <c r="C56" s="1" t="s">
        <v>5</v>
      </c>
      <c r="D56" s="117">
        <f>D55*1.02</f>
        <v>4.9470000000000001</v>
      </c>
      <c r="E56" s="9"/>
      <c r="F56" s="9"/>
      <c r="G56" s="10"/>
      <c r="H56" s="11"/>
      <c r="I56" s="11"/>
      <c r="J56" s="11"/>
      <c r="K56" s="11"/>
    </row>
    <row r="57" spans="1:11" ht="16.2">
      <c r="A57" s="3"/>
      <c r="B57" s="12" t="s">
        <v>115</v>
      </c>
      <c r="C57" s="3" t="s">
        <v>5</v>
      </c>
      <c r="D57" s="115">
        <v>1</v>
      </c>
      <c r="E57" s="9"/>
      <c r="F57" s="9"/>
      <c r="G57" s="10"/>
      <c r="H57" s="11"/>
      <c r="I57" s="11"/>
      <c r="J57" s="11"/>
      <c r="K57" s="11"/>
    </row>
    <row r="58" spans="1:11" ht="16.2">
      <c r="A58" s="3"/>
      <c r="B58" s="14" t="s">
        <v>13</v>
      </c>
      <c r="C58" s="2" t="s">
        <v>11</v>
      </c>
      <c r="D58" s="116">
        <v>209</v>
      </c>
      <c r="E58" s="16"/>
      <c r="F58" s="9"/>
      <c r="G58" s="10"/>
      <c r="H58" s="11"/>
      <c r="I58" s="11"/>
      <c r="J58" s="11"/>
      <c r="K58" s="11"/>
    </row>
    <row r="59" spans="1:11" ht="16.2">
      <c r="A59" s="3"/>
      <c r="B59" s="14" t="s">
        <v>14</v>
      </c>
      <c r="C59" s="2" t="s">
        <v>11</v>
      </c>
      <c r="D59" s="116">
        <v>50</v>
      </c>
      <c r="E59" s="16"/>
      <c r="F59" s="9"/>
      <c r="G59" s="10"/>
      <c r="H59" s="11"/>
      <c r="I59" s="11"/>
      <c r="J59" s="11"/>
      <c r="K59" s="11"/>
    </row>
    <row r="60" spans="1:11" ht="16.2">
      <c r="A60" s="3"/>
      <c r="B60" s="12" t="s">
        <v>72</v>
      </c>
      <c r="C60" s="3" t="s">
        <v>12</v>
      </c>
      <c r="D60" s="115">
        <f>D55*2.64</f>
        <v>12.804</v>
      </c>
      <c r="E60" s="9"/>
      <c r="F60" s="9"/>
      <c r="G60" s="10"/>
      <c r="H60" s="11"/>
      <c r="I60" s="11"/>
      <c r="J60" s="11"/>
      <c r="K60" s="11"/>
    </row>
    <row r="61" spans="1:11" ht="16.2">
      <c r="A61" s="3"/>
      <c r="B61" s="12" t="s">
        <v>15</v>
      </c>
      <c r="C61" s="3" t="s">
        <v>11</v>
      </c>
      <c r="D61" s="115">
        <f>D55*1.7</f>
        <v>8.2449999999999992</v>
      </c>
      <c r="E61" s="9"/>
      <c r="F61" s="9"/>
      <c r="G61" s="10"/>
      <c r="H61" s="11"/>
      <c r="I61" s="11"/>
      <c r="J61" s="11"/>
      <c r="K61" s="11"/>
    </row>
    <row r="62" spans="1:11" ht="31.2">
      <c r="A62" s="6"/>
      <c r="B62" s="4" t="s">
        <v>119</v>
      </c>
      <c r="C62" s="7"/>
      <c r="D62" s="8"/>
      <c r="E62" s="9"/>
      <c r="F62" s="9"/>
      <c r="G62" s="10"/>
      <c r="H62" s="11"/>
      <c r="I62" s="11"/>
      <c r="J62" s="11"/>
      <c r="K62" s="11"/>
    </row>
    <row r="63" spans="1:11" ht="46.8">
      <c r="A63" s="3">
        <v>1</v>
      </c>
      <c r="B63" s="14" t="s">
        <v>120</v>
      </c>
      <c r="C63" s="2" t="s">
        <v>11</v>
      </c>
      <c r="D63" s="115">
        <f>D64+D65</f>
        <v>1248</v>
      </c>
      <c r="E63" s="9"/>
      <c r="F63" s="9"/>
      <c r="G63" s="120"/>
      <c r="H63" s="11"/>
      <c r="I63" s="11"/>
      <c r="J63" s="11"/>
      <c r="K63" s="11"/>
    </row>
    <row r="64" spans="1:11" ht="32.4">
      <c r="A64" s="1"/>
      <c r="B64" s="15" t="s">
        <v>137</v>
      </c>
      <c r="C64" s="1" t="s">
        <v>11</v>
      </c>
      <c r="D64" s="117">
        <v>1052</v>
      </c>
      <c r="E64" s="9"/>
      <c r="F64" s="9"/>
      <c r="G64" s="10"/>
      <c r="H64" s="11"/>
      <c r="I64" s="11"/>
      <c r="J64" s="11"/>
      <c r="K64" s="11"/>
    </row>
    <row r="65" spans="1:11" ht="16.2">
      <c r="A65" s="3"/>
      <c r="B65" s="14" t="s">
        <v>122</v>
      </c>
      <c r="C65" s="2" t="s">
        <v>11</v>
      </c>
      <c r="D65" s="116">
        <v>196</v>
      </c>
      <c r="E65" s="16"/>
      <c r="F65" s="9"/>
      <c r="G65" s="10"/>
      <c r="H65" s="11"/>
      <c r="I65" s="11"/>
      <c r="J65" s="11"/>
      <c r="K65" s="11"/>
    </row>
    <row r="66" spans="1:11" ht="16.2">
      <c r="A66" s="3"/>
      <c r="B66" s="14" t="s">
        <v>15</v>
      </c>
      <c r="C66" s="2" t="s">
        <v>11</v>
      </c>
      <c r="D66" s="116">
        <f>D63*0.015</f>
        <v>18.72</v>
      </c>
      <c r="E66" s="16"/>
      <c r="F66" s="9"/>
      <c r="G66" s="10"/>
      <c r="H66" s="11"/>
      <c r="I66" s="11"/>
      <c r="J66" s="11"/>
      <c r="K66" s="11"/>
    </row>
    <row r="67" spans="1:11" ht="46.8">
      <c r="A67" s="3">
        <v>2</v>
      </c>
      <c r="B67" s="14" t="s">
        <v>123</v>
      </c>
      <c r="C67" s="2" t="s">
        <v>11</v>
      </c>
      <c r="D67" s="116">
        <f>D68+D69</f>
        <v>870</v>
      </c>
      <c r="E67" s="16"/>
      <c r="F67" s="9"/>
      <c r="G67" s="120"/>
      <c r="H67" s="11"/>
      <c r="I67" s="11"/>
      <c r="J67" s="11"/>
      <c r="K67" s="11"/>
    </row>
    <row r="68" spans="1:11" ht="30">
      <c r="A68" s="3"/>
      <c r="B68" s="12" t="s">
        <v>124</v>
      </c>
      <c r="C68" s="3" t="s">
        <v>11</v>
      </c>
      <c r="D68" s="115">
        <v>813</v>
      </c>
      <c r="E68" s="9"/>
      <c r="F68" s="9"/>
      <c r="G68" s="10"/>
      <c r="H68" s="11"/>
      <c r="I68" s="11"/>
      <c r="J68" s="11"/>
      <c r="K68" s="11"/>
    </row>
    <row r="69" spans="1:11" ht="32.4">
      <c r="A69" s="1"/>
      <c r="B69" s="15" t="s">
        <v>121</v>
      </c>
      <c r="C69" s="1" t="s">
        <v>11</v>
      </c>
      <c r="D69" s="117">
        <v>57</v>
      </c>
      <c r="E69" s="9"/>
      <c r="F69" s="9"/>
      <c r="G69" s="10"/>
      <c r="H69" s="11"/>
      <c r="I69" s="11"/>
      <c r="J69" s="11"/>
      <c r="K69" s="11"/>
    </row>
    <row r="70" spans="1:11" ht="16.2">
      <c r="A70" s="3"/>
      <c r="B70" s="14" t="s">
        <v>15</v>
      </c>
      <c r="C70" s="2" t="s">
        <v>11</v>
      </c>
      <c r="D70" s="116">
        <f>D67*0.015</f>
        <v>13.049999999999999</v>
      </c>
      <c r="E70" s="16"/>
      <c r="F70" s="9"/>
      <c r="G70" s="10"/>
      <c r="H70" s="11"/>
      <c r="I70" s="11"/>
      <c r="J70" s="11"/>
      <c r="K70" s="11"/>
    </row>
    <row r="71" spans="1:11" ht="46.8">
      <c r="A71" s="3">
        <v>3</v>
      </c>
      <c r="B71" s="14" t="s">
        <v>125</v>
      </c>
      <c r="C71" s="2" t="s">
        <v>11</v>
      </c>
      <c r="D71" s="115">
        <f>D72+D73+D74+D75+D76+D77+D78+D79</f>
        <v>23750</v>
      </c>
      <c r="E71" s="9"/>
      <c r="F71" s="9"/>
      <c r="G71" s="120"/>
      <c r="H71" s="11"/>
      <c r="I71" s="11"/>
      <c r="J71" s="11"/>
      <c r="K71" s="11"/>
    </row>
    <row r="72" spans="1:11" ht="16.2">
      <c r="A72" s="1"/>
      <c r="B72" s="15" t="s">
        <v>126</v>
      </c>
      <c r="C72" s="1" t="s">
        <v>11</v>
      </c>
      <c r="D72" s="117">
        <v>6019</v>
      </c>
      <c r="E72" s="9"/>
      <c r="F72" s="9"/>
      <c r="G72" s="10"/>
      <c r="H72" s="11"/>
      <c r="I72" s="11"/>
      <c r="J72" s="11"/>
      <c r="K72" s="11"/>
    </row>
    <row r="73" spans="1:11" ht="16.2">
      <c r="A73" s="3"/>
      <c r="B73" s="14" t="s">
        <v>127</v>
      </c>
      <c r="C73" s="2" t="s">
        <v>11</v>
      </c>
      <c r="D73" s="116">
        <v>3899</v>
      </c>
      <c r="E73" s="16"/>
      <c r="F73" s="9"/>
      <c r="G73" s="10"/>
      <c r="H73" s="11"/>
      <c r="I73" s="11"/>
      <c r="J73" s="11"/>
      <c r="K73" s="11"/>
    </row>
    <row r="74" spans="1:11" ht="16.2">
      <c r="A74" s="3"/>
      <c r="B74" s="14" t="s">
        <v>128</v>
      </c>
      <c r="C74" s="2" t="s">
        <v>11</v>
      </c>
      <c r="D74" s="116">
        <v>2871</v>
      </c>
      <c r="E74" s="16"/>
      <c r="F74" s="9"/>
      <c r="G74" s="10"/>
      <c r="H74" s="11"/>
      <c r="I74" s="11"/>
      <c r="J74" s="11"/>
      <c r="K74" s="11"/>
    </row>
    <row r="75" spans="1:11" ht="16.2">
      <c r="A75" s="3"/>
      <c r="B75" s="14" t="s">
        <v>129</v>
      </c>
      <c r="C75" s="2" t="s">
        <v>11</v>
      </c>
      <c r="D75" s="115">
        <v>7779</v>
      </c>
      <c r="E75" s="9"/>
      <c r="F75" s="9"/>
      <c r="G75" s="10"/>
      <c r="H75" s="11"/>
      <c r="I75" s="11"/>
      <c r="J75" s="11"/>
      <c r="K75" s="11"/>
    </row>
    <row r="76" spans="1:11" ht="16.2">
      <c r="A76" s="3"/>
      <c r="B76" s="15" t="s">
        <v>130</v>
      </c>
      <c r="C76" s="1" t="s">
        <v>11</v>
      </c>
      <c r="D76" s="115">
        <v>429</v>
      </c>
      <c r="E76" s="9"/>
      <c r="F76" s="9"/>
      <c r="G76" s="10"/>
      <c r="H76" s="11"/>
      <c r="I76" s="11"/>
      <c r="J76" s="11"/>
      <c r="K76" s="11"/>
    </row>
    <row r="77" spans="1:11" ht="16.2">
      <c r="A77" s="3"/>
      <c r="B77" s="15" t="s">
        <v>131</v>
      </c>
      <c r="C77" s="1" t="s">
        <v>11</v>
      </c>
      <c r="D77" s="115">
        <v>2448</v>
      </c>
      <c r="E77" s="9"/>
      <c r="F77" s="9"/>
      <c r="G77" s="10"/>
      <c r="H77" s="11"/>
      <c r="I77" s="11"/>
      <c r="J77" s="11"/>
      <c r="K77" s="11"/>
    </row>
    <row r="78" spans="1:11" ht="32.4">
      <c r="A78" s="1"/>
      <c r="B78" s="15" t="s">
        <v>121</v>
      </c>
      <c r="C78" s="1" t="s">
        <v>11</v>
      </c>
      <c r="D78" s="117">
        <v>141</v>
      </c>
      <c r="E78" s="9"/>
      <c r="F78" s="9"/>
      <c r="G78" s="10"/>
      <c r="H78" s="11"/>
      <c r="I78" s="11"/>
      <c r="J78" s="11"/>
      <c r="K78" s="11"/>
    </row>
    <row r="79" spans="1:11" ht="16.2">
      <c r="A79" s="3"/>
      <c r="B79" s="14" t="s">
        <v>132</v>
      </c>
      <c r="C79" s="2" t="s">
        <v>11</v>
      </c>
      <c r="D79" s="116">
        <v>164</v>
      </c>
      <c r="E79" s="16"/>
      <c r="F79" s="9"/>
      <c r="G79" s="10"/>
      <c r="H79" s="11"/>
      <c r="I79" s="11"/>
      <c r="J79" s="11"/>
      <c r="K79" s="11"/>
    </row>
    <row r="80" spans="1:11" ht="16.2">
      <c r="A80" s="3"/>
      <c r="B80" s="14" t="s">
        <v>15</v>
      </c>
      <c r="C80" s="2" t="s">
        <v>11</v>
      </c>
      <c r="D80" s="116">
        <f>D71*0.015</f>
        <v>356.25</v>
      </c>
      <c r="E80" s="16"/>
      <c r="F80" s="9"/>
      <c r="G80" s="10"/>
      <c r="H80" s="11"/>
      <c r="I80" s="11"/>
      <c r="J80" s="11"/>
      <c r="K80" s="11"/>
    </row>
    <row r="81" spans="1:11" ht="45">
      <c r="A81" s="3">
        <v>4</v>
      </c>
      <c r="B81" s="12" t="s">
        <v>133</v>
      </c>
      <c r="C81" s="3" t="s">
        <v>8</v>
      </c>
      <c r="D81" s="115">
        <f>(D71+D67+D63)/1000</f>
        <v>25.867999999999999</v>
      </c>
      <c r="E81" s="9"/>
      <c r="F81" s="9"/>
      <c r="G81" s="10"/>
      <c r="H81" s="11"/>
      <c r="I81" s="11"/>
      <c r="J81" s="11"/>
      <c r="K81" s="11"/>
    </row>
    <row r="82" spans="1:11" s="41" customFormat="1" ht="12" customHeight="1">
      <c r="A82" s="105"/>
      <c r="B82" s="50" t="s">
        <v>135</v>
      </c>
      <c r="C82" s="46"/>
      <c r="D82" s="51"/>
      <c r="E82" s="48"/>
      <c r="F82" s="49"/>
      <c r="G82" s="48"/>
      <c r="H82" s="49"/>
      <c r="I82" s="48"/>
      <c r="J82" s="49"/>
      <c r="K82" s="49"/>
    </row>
    <row r="83" spans="1:11" ht="32.4">
      <c r="A83" s="1">
        <v>1</v>
      </c>
      <c r="B83" s="15" t="s">
        <v>281</v>
      </c>
      <c r="C83" s="1" t="s">
        <v>136</v>
      </c>
      <c r="D83" s="117">
        <v>20</v>
      </c>
      <c r="E83" s="9"/>
      <c r="F83" s="9"/>
      <c r="G83" s="10"/>
      <c r="H83" s="11"/>
      <c r="I83" s="11"/>
      <c r="J83" s="11"/>
      <c r="K83" s="11"/>
    </row>
    <row r="84" spans="1:11" ht="16.2">
      <c r="A84" s="3"/>
      <c r="B84" s="14"/>
      <c r="C84" s="2"/>
      <c r="D84" s="116"/>
      <c r="E84" s="16"/>
      <c r="F84" s="9"/>
      <c r="G84" s="10"/>
      <c r="H84" s="11"/>
      <c r="I84" s="11"/>
      <c r="J84" s="11"/>
      <c r="K84" s="11"/>
    </row>
    <row r="85" spans="1:11" s="84" customFormat="1" ht="14.4">
      <c r="A85" s="19"/>
      <c r="B85" s="93" t="s">
        <v>2</v>
      </c>
      <c r="C85" s="20"/>
      <c r="D85" s="21"/>
      <c r="E85" s="22"/>
      <c r="F85" s="65">
        <f>SUM(F20:F84)</f>
        <v>0</v>
      </c>
      <c r="G85" s="65"/>
      <c r="H85" s="65">
        <f>SUM(H20:H84)</f>
        <v>0</v>
      </c>
      <c r="I85" s="65"/>
      <c r="J85" s="65">
        <f>SUM(J20:J84)</f>
        <v>0</v>
      </c>
      <c r="K85" s="65">
        <f t="shared" ref="K85" si="0">F85+H85+J85</f>
        <v>0</v>
      </c>
    </row>
    <row r="86" spans="1:11" s="84" customFormat="1" ht="14.4">
      <c r="A86" s="19"/>
      <c r="B86" s="63" t="s">
        <v>57</v>
      </c>
      <c r="C86" s="63"/>
      <c r="D86" s="67">
        <v>0</v>
      </c>
      <c r="E86" s="64"/>
      <c r="F86" s="65"/>
      <c r="G86" s="65"/>
      <c r="H86" s="65"/>
      <c r="I86" s="65"/>
      <c r="J86" s="65"/>
      <c r="K86" s="65">
        <f>K85*D86</f>
        <v>0</v>
      </c>
    </row>
    <row r="87" spans="1:11" s="84" customFormat="1" ht="14.4">
      <c r="A87" s="19"/>
      <c r="B87" s="63" t="s">
        <v>56</v>
      </c>
      <c r="C87" s="63"/>
      <c r="D87" s="67"/>
      <c r="E87" s="64"/>
      <c r="F87" s="65"/>
      <c r="G87" s="65"/>
      <c r="H87" s="65"/>
      <c r="I87" s="65"/>
      <c r="J87" s="65"/>
      <c r="K87" s="65">
        <f>SUM(K85:K86)</f>
        <v>0</v>
      </c>
    </row>
    <row r="88" spans="1:11" s="84" customFormat="1" ht="14.4">
      <c r="A88" s="19"/>
      <c r="B88" s="63" t="s">
        <v>58</v>
      </c>
      <c r="C88" s="63"/>
      <c r="D88" s="67">
        <v>0</v>
      </c>
      <c r="E88" s="64"/>
      <c r="F88" s="65"/>
      <c r="G88" s="65"/>
      <c r="H88" s="65"/>
      <c r="I88" s="65"/>
      <c r="J88" s="65"/>
      <c r="K88" s="65">
        <f>K87*D88</f>
        <v>0</v>
      </c>
    </row>
    <row r="89" spans="1:11" s="84" customFormat="1" ht="14.4">
      <c r="A89" s="19"/>
      <c r="B89" s="63" t="s">
        <v>56</v>
      </c>
      <c r="C89" s="63"/>
      <c r="D89" s="67"/>
      <c r="E89" s="64"/>
      <c r="F89" s="65"/>
      <c r="G89" s="65"/>
      <c r="H89" s="65"/>
      <c r="I89" s="65"/>
      <c r="J89" s="65"/>
      <c r="K89" s="65">
        <f>SUM(K87:K88)</f>
        <v>0</v>
      </c>
    </row>
    <row r="90" spans="1:11" s="84" customFormat="1" ht="14.4">
      <c r="A90" s="19"/>
      <c r="B90" s="63" t="s">
        <v>16</v>
      </c>
      <c r="C90" s="63"/>
      <c r="D90" s="67">
        <v>0</v>
      </c>
      <c r="E90" s="64"/>
      <c r="F90" s="65"/>
      <c r="G90" s="65"/>
      <c r="H90" s="65"/>
      <c r="I90" s="65"/>
      <c r="J90" s="65"/>
      <c r="K90" s="65">
        <f>K89*D90</f>
        <v>0</v>
      </c>
    </row>
    <row r="91" spans="1:11" s="84" customFormat="1" ht="14.4">
      <c r="A91" s="19"/>
      <c r="B91" s="63" t="s">
        <v>59</v>
      </c>
      <c r="C91" s="63"/>
      <c r="D91" s="67"/>
      <c r="E91" s="64"/>
      <c r="F91" s="65"/>
      <c r="G91" s="65"/>
      <c r="H91" s="65"/>
      <c r="I91" s="65"/>
      <c r="J91" s="65"/>
      <c r="K91" s="65">
        <f>SUM(K89:K90)</f>
        <v>0</v>
      </c>
    </row>
    <row r="92" spans="1:11" s="84" customFormat="1" ht="14.4">
      <c r="A92" s="19"/>
      <c r="B92" s="63" t="s">
        <v>56</v>
      </c>
      <c r="C92" s="63"/>
      <c r="D92" s="67">
        <v>0.18</v>
      </c>
      <c r="E92" s="64"/>
      <c r="F92" s="65"/>
      <c r="G92" s="65"/>
      <c r="H92" s="65"/>
      <c r="I92" s="65"/>
      <c r="J92" s="65"/>
      <c r="K92" s="65">
        <f>K91*D92</f>
        <v>0</v>
      </c>
    </row>
    <row r="93" spans="1:11" s="84" customFormat="1" ht="14.4">
      <c r="A93" s="19"/>
      <c r="B93" s="63" t="s">
        <v>73</v>
      </c>
      <c r="C93" s="63"/>
      <c r="D93" s="67"/>
      <c r="E93" s="64"/>
      <c r="F93" s="65"/>
      <c r="G93" s="65"/>
      <c r="H93" s="65"/>
      <c r="I93" s="65"/>
      <c r="J93" s="65"/>
      <c r="K93" s="65">
        <f>SUM(K91:K92)</f>
        <v>0</v>
      </c>
    </row>
    <row r="95" spans="1:11">
      <c r="A95" s="17"/>
      <c r="B95" s="17"/>
      <c r="C95" s="17"/>
      <c r="D95" s="17"/>
    </row>
    <row r="96" spans="1:11">
      <c r="A96" s="17"/>
      <c r="B96" s="17"/>
      <c r="C96" s="17"/>
      <c r="D96" s="17"/>
    </row>
    <row r="97" spans="1:4">
      <c r="A97" s="17"/>
      <c r="B97" s="17"/>
      <c r="C97" s="17"/>
      <c r="D97" s="17"/>
    </row>
    <row r="98" spans="1:4">
      <c r="A98" s="17"/>
      <c r="B98" s="17"/>
      <c r="C98" s="17"/>
      <c r="D98" s="17"/>
    </row>
    <row r="99" spans="1:4">
      <c r="A99" s="17"/>
      <c r="B99" s="17"/>
      <c r="C99" s="17"/>
      <c r="D99" s="17"/>
    </row>
    <row r="100" spans="1:4">
      <c r="A100" s="17"/>
      <c r="B100" s="17"/>
      <c r="C100" s="17"/>
      <c r="D100" s="17"/>
    </row>
    <row r="101" spans="1:4">
      <c r="A101" s="17"/>
      <c r="B101" s="17"/>
      <c r="C101" s="17"/>
      <c r="D101" s="17"/>
    </row>
    <row r="102" spans="1:4">
      <c r="A102" s="17"/>
      <c r="B102" s="17"/>
      <c r="C102" s="17"/>
      <c r="D102" s="17"/>
    </row>
    <row r="103" spans="1:4">
      <c r="A103" s="17"/>
      <c r="B103" s="17"/>
      <c r="C103" s="17"/>
      <c r="D103" s="17"/>
    </row>
    <row r="104" spans="1:4">
      <c r="A104" s="17"/>
      <c r="B104" s="17"/>
      <c r="C104" s="17"/>
      <c r="D104" s="17"/>
    </row>
    <row r="105" spans="1:4">
      <c r="A105" s="17"/>
      <c r="B105" s="17"/>
      <c r="C105" s="17"/>
      <c r="D105" s="17"/>
    </row>
    <row r="106" spans="1:4">
      <c r="A106" s="17"/>
      <c r="B106" s="17"/>
      <c r="C106" s="17"/>
      <c r="D106" s="17"/>
    </row>
    <row r="107" spans="1:4">
      <c r="A107" s="17"/>
      <c r="B107" s="17"/>
      <c r="C107" s="17"/>
      <c r="D107" s="17"/>
    </row>
  </sheetData>
  <mergeCells count="12">
    <mergeCell ref="A1:K1"/>
    <mergeCell ref="A5:K5"/>
    <mergeCell ref="A3:K3"/>
    <mergeCell ref="A8:A11"/>
    <mergeCell ref="E8:F8"/>
    <mergeCell ref="G8:H8"/>
    <mergeCell ref="I8:J8"/>
    <mergeCell ref="K8:K9"/>
    <mergeCell ref="E9:F9"/>
    <mergeCell ref="G9:H9"/>
    <mergeCell ref="I9:J9"/>
    <mergeCell ref="K10:K11"/>
  </mergeCells>
  <pageMargins left="0.3" right="0.15" top="0.64" bottom="0.75" header="0.19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workbookViewId="0">
      <selection activeCell="E77" sqref="E77"/>
    </sheetView>
  </sheetViews>
  <sheetFormatPr defaultColWidth="9.109375" defaultRowHeight="13.8"/>
  <cols>
    <col min="1" max="1" width="4" style="34" customWidth="1"/>
    <col min="2" max="2" width="37.44140625" style="34" customWidth="1"/>
    <col min="3" max="3" width="8.33203125" style="68" customWidth="1"/>
    <col min="4" max="4" width="9.5546875" style="34" bestFit="1" customWidth="1"/>
    <col min="5" max="5" width="10.109375" style="34" bestFit="1" customWidth="1"/>
    <col min="6" max="6" width="11.44140625" style="34" customWidth="1"/>
    <col min="7" max="7" width="9.33203125" style="34" bestFit="1" customWidth="1"/>
    <col min="8" max="8" width="11.6640625" style="34" customWidth="1"/>
    <col min="9" max="9" width="10.33203125" style="34" bestFit="1" customWidth="1"/>
    <col min="10" max="10" width="11.109375" style="34" customWidth="1"/>
    <col min="11" max="11" width="12.5546875" style="34" customWidth="1"/>
    <col min="12" max="13" width="10.109375" style="34" bestFit="1" customWidth="1"/>
    <col min="14" max="16384" width="9.109375" style="34"/>
  </cols>
  <sheetData>
    <row r="1" spans="1:11" s="18" customFormat="1" ht="66.75" customHeight="1">
      <c r="A1" s="124" t="s">
        <v>102</v>
      </c>
      <c r="B1" s="124"/>
      <c r="C1" s="124"/>
      <c r="D1" s="124"/>
      <c r="E1" s="125"/>
      <c r="F1" s="125"/>
      <c r="G1" s="125"/>
      <c r="H1" s="125"/>
      <c r="I1" s="125"/>
      <c r="J1" s="125"/>
      <c r="K1" s="125"/>
    </row>
    <row r="3" spans="1:11">
      <c r="A3" s="140" t="s">
        <v>36</v>
      </c>
      <c r="B3" s="140"/>
      <c r="C3" s="140"/>
      <c r="D3" s="140"/>
      <c r="E3" s="140"/>
      <c r="F3" s="140"/>
      <c r="G3" s="140"/>
      <c r="H3" s="140"/>
      <c r="I3" s="140"/>
      <c r="J3" s="141"/>
      <c r="K3" s="141"/>
    </row>
    <row r="4" spans="1:11">
      <c r="A4" s="140"/>
      <c r="B4" s="140"/>
      <c r="C4" s="140"/>
      <c r="D4" s="140"/>
      <c r="E4" s="140"/>
      <c r="F4" s="140"/>
      <c r="G4" s="140"/>
      <c r="H4" s="140"/>
      <c r="I4" s="140"/>
      <c r="J4" s="141"/>
      <c r="K4" s="141"/>
    </row>
    <row r="5" spans="1:11">
      <c r="A5" s="140" t="s">
        <v>37</v>
      </c>
      <c r="B5" s="140"/>
      <c r="C5" s="140"/>
      <c r="D5" s="140"/>
      <c r="E5" s="140"/>
      <c r="F5" s="140"/>
      <c r="G5" s="140"/>
      <c r="H5" s="140"/>
      <c r="I5" s="140"/>
      <c r="J5" s="141"/>
      <c r="K5" s="141"/>
    </row>
    <row r="6" spans="1:11" s="35" customFormat="1">
      <c r="A6" s="142" t="s">
        <v>38</v>
      </c>
      <c r="B6" s="142"/>
      <c r="C6" s="142"/>
      <c r="D6" s="142"/>
      <c r="E6" s="142"/>
      <c r="F6" s="142"/>
      <c r="G6" s="142"/>
      <c r="H6" s="142"/>
      <c r="I6" s="142"/>
      <c r="J6" s="143"/>
      <c r="K6" s="143"/>
    </row>
    <row r="7" spans="1:11">
      <c r="A7" s="36"/>
      <c r="B7" s="36"/>
      <c r="C7" s="37"/>
      <c r="D7" s="36"/>
      <c r="E7" s="36"/>
      <c r="F7" s="36"/>
      <c r="G7" s="36"/>
      <c r="H7" s="36"/>
      <c r="I7" s="36"/>
      <c r="J7" s="36"/>
      <c r="K7" s="36"/>
    </row>
    <row r="8" spans="1:11" s="39" customFormat="1" ht="25.5" customHeight="1">
      <c r="A8" s="145" t="s">
        <v>1</v>
      </c>
      <c r="B8" s="144" t="s">
        <v>21</v>
      </c>
      <c r="C8" s="144" t="s">
        <v>22</v>
      </c>
      <c r="D8" s="144" t="s">
        <v>23</v>
      </c>
      <c r="E8" s="144" t="s">
        <v>24</v>
      </c>
      <c r="F8" s="144"/>
      <c r="G8" s="144" t="s">
        <v>25</v>
      </c>
      <c r="H8" s="144"/>
      <c r="I8" s="144" t="s">
        <v>26</v>
      </c>
      <c r="J8" s="144"/>
      <c r="K8" s="38" t="s">
        <v>2</v>
      </c>
    </row>
    <row r="9" spans="1:11" s="41" customFormat="1" ht="13.2">
      <c r="A9" s="145"/>
      <c r="B9" s="144"/>
      <c r="C9" s="144"/>
      <c r="D9" s="144"/>
      <c r="E9" s="146" t="s">
        <v>27</v>
      </c>
      <c r="F9" s="146"/>
      <c r="G9" s="146" t="s">
        <v>28</v>
      </c>
      <c r="H9" s="146"/>
      <c r="I9" s="146" t="s">
        <v>29</v>
      </c>
      <c r="J9" s="146"/>
      <c r="K9" s="40"/>
    </row>
    <row r="10" spans="1:11" s="41" customFormat="1" ht="13.2">
      <c r="A10" s="145"/>
      <c r="B10" s="146" t="s">
        <v>30</v>
      </c>
      <c r="C10" s="146" t="s">
        <v>31</v>
      </c>
      <c r="D10" s="147" t="s">
        <v>32</v>
      </c>
      <c r="E10" s="38" t="s">
        <v>33</v>
      </c>
      <c r="F10" s="38" t="s">
        <v>2</v>
      </c>
      <c r="G10" s="38" t="s">
        <v>33</v>
      </c>
      <c r="H10" s="38" t="s">
        <v>2</v>
      </c>
      <c r="I10" s="38" t="s">
        <v>33</v>
      </c>
      <c r="J10" s="38" t="s">
        <v>2</v>
      </c>
      <c r="K10" s="40" t="s">
        <v>34</v>
      </c>
    </row>
    <row r="11" spans="1:11" s="41" customFormat="1" ht="26.4">
      <c r="A11" s="145"/>
      <c r="B11" s="146"/>
      <c r="C11" s="146"/>
      <c r="D11" s="147"/>
      <c r="E11" s="40" t="s">
        <v>35</v>
      </c>
      <c r="F11" s="40" t="s">
        <v>34</v>
      </c>
      <c r="G11" s="40" t="s">
        <v>35</v>
      </c>
      <c r="H11" s="40" t="s">
        <v>34</v>
      </c>
      <c r="I11" s="40" t="s">
        <v>35</v>
      </c>
      <c r="J11" s="40" t="s">
        <v>34</v>
      </c>
      <c r="K11" s="42"/>
    </row>
    <row r="12" spans="1:11" s="41" customFormat="1" ht="13.2">
      <c r="A12" s="43">
        <v>1</v>
      </c>
      <c r="B12" s="43">
        <v>2</v>
      </c>
      <c r="C12" s="43">
        <v>3</v>
      </c>
      <c r="D12" s="43">
        <v>4</v>
      </c>
      <c r="E12" s="43">
        <v>5</v>
      </c>
      <c r="F12" s="43">
        <v>6</v>
      </c>
      <c r="G12" s="43">
        <v>7</v>
      </c>
      <c r="H12" s="43">
        <v>8</v>
      </c>
      <c r="I12" s="43">
        <v>9</v>
      </c>
      <c r="J12" s="43">
        <v>10</v>
      </c>
      <c r="K12" s="43">
        <v>11</v>
      </c>
    </row>
    <row r="13" spans="1:11" s="41" customFormat="1" ht="17.399999999999999">
      <c r="A13" s="44"/>
      <c r="B13" s="45" t="s">
        <v>37</v>
      </c>
      <c r="C13" s="46"/>
      <c r="D13" s="47"/>
      <c r="E13" s="48"/>
      <c r="F13" s="49"/>
      <c r="G13" s="48"/>
      <c r="H13" s="49"/>
      <c r="I13" s="48"/>
      <c r="J13" s="49"/>
      <c r="K13" s="49"/>
    </row>
    <row r="14" spans="1:11" s="41" customFormat="1" ht="13.2">
      <c r="A14" s="44"/>
      <c r="B14" s="50" t="s">
        <v>39</v>
      </c>
      <c r="C14" s="46"/>
      <c r="D14" s="51"/>
      <c r="E14" s="48"/>
      <c r="F14" s="49"/>
      <c r="G14" s="48"/>
      <c r="H14" s="49"/>
      <c r="I14" s="48"/>
      <c r="J14" s="49"/>
      <c r="K14" s="49"/>
    </row>
    <row r="15" spans="1:11" s="41" customFormat="1" ht="26.4">
      <c r="A15" s="105">
        <v>1</v>
      </c>
      <c r="B15" s="52" t="s">
        <v>264</v>
      </c>
      <c r="C15" s="46" t="s">
        <v>12</v>
      </c>
      <c r="D15" s="51">
        <v>182.4</v>
      </c>
      <c r="E15" s="48"/>
      <c r="F15" s="49"/>
      <c r="G15" s="48"/>
      <c r="H15" s="49"/>
      <c r="I15" s="48"/>
      <c r="J15" s="49"/>
      <c r="K15" s="49"/>
    </row>
    <row r="16" spans="1:11" s="41" customFormat="1" ht="13.2">
      <c r="A16" s="105"/>
      <c r="B16" s="52" t="s">
        <v>43</v>
      </c>
      <c r="C16" s="46" t="s">
        <v>20</v>
      </c>
      <c r="D16" s="51">
        <f>D15*12.5</f>
        <v>2280</v>
      </c>
      <c r="E16" s="48"/>
      <c r="F16" s="49"/>
      <c r="G16" s="48"/>
      <c r="H16" s="49"/>
      <c r="I16" s="48"/>
      <c r="J16" s="49"/>
      <c r="K16" s="49"/>
    </row>
    <row r="17" spans="1:12" s="41" customFormat="1" ht="13.2">
      <c r="A17" s="105"/>
      <c r="B17" s="52" t="s">
        <v>40</v>
      </c>
      <c r="C17" s="46" t="s">
        <v>41</v>
      </c>
      <c r="D17" s="51">
        <f>D15*0.11*0.2</f>
        <v>4.0128000000000004</v>
      </c>
      <c r="E17" s="48"/>
      <c r="F17" s="49"/>
      <c r="G17" s="48"/>
      <c r="H17" s="49"/>
      <c r="I17" s="48"/>
      <c r="J17" s="49"/>
      <c r="K17" s="49"/>
    </row>
    <row r="18" spans="1:12" s="41" customFormat="1" ht="13.2">
      <c r="A18" s="105"/>
      <c r="B18" s="52" t="s">
        <v>42</v>
      </c>
      <c r="C18" s="46" t="s">
        <v>8</v>
      </c>
      <c r="D18" s="51">
        <f>D15*0.0005</f>
        <v>9.1200000000000003E-2</v>
      </c>
      <c r="E18" s="48"/>
      <c r="F18" s="49"/>
      <c r="G18" s="48"/>
      <c r="H18" s="49"/>
      <c r="I18" s="48"/>
      <c r="J18" s="49"/>
      <c r="K18" s="49"/>
    </row>
    <row r="19" spans="1:12" s="41" customFormat="1" ht="26.4">
      <c r="A19" s="105">
        <v>2</v>
      </c>
      <c r="B19" s="52" t="s">
        <v>265</v>
      </c>
      <c r="C19" s="46" t="s">
        <v>12</v>
      </c>
      <c r="D19" s="51">
        <v>263.2</v>
      </c>
      <c r="E19" s="48"/>
      <c r="F19" s="49"/>
      <c r="G19" s="48"/>
      <c r="H19" s="49"/>
      <c r="I19" s="48"/>
      <c r="J19" s="49"/>
      <c r="K19" s="49"/>
    </row>
    <row r="20" spans="1:12" s="41" customFormat="1" ht="13.2">
      <c r="A20" s="105"/>
      <c r="B20" s="52" t="s">
        <v>43</v>
      </c>
      <c r="C20" s="46" t="s">
        <v>20</v>
      </c>
      <c r="D20" s="51">
        <f>D19*12.5</f>
        <v>3290</v>
      </c>
      <c r="E20" s="48"/>
      <c r="F20" s="49"/>
      <c r="G20" s="48"/>
      <c r="H20" s="49"/>
      <c r="I20" s="48"/>
      <c r="J20" s="49"/>
      <c r="K20" s="49"/>
    </row>
    <row r="21" spans="1:12" s="41" customFormat="1" ht="13.2">
      <c r="A21" s="105"/>
      <c r="B21" s="52" t="s">
        <v>40</v>
      </c>
      <c r="C21" s="46" t="s">
        <v>41</v>
      </c>
      <c r="D21" s="51">
        <f>D19*0.11*0.2</f>
        <v>5.7904</v>
      </c>
      <c r="E21" s="48"/>
      <c r="F21" s="49"/>
      <c r="G21" s="48"/>
      <c r="H21" s="49"/>
      <c r="I21" s="48"/>
      <c r="J21" s="49"/>
      <c r="K21" s="49"/>
    </row>
    <row r="22" spans="1:12" s="41" customFormat="1" ht="13.2">
      <c r="A22" s="105"/>
      <c r="B22" s="52" t="s">
        <v>42</v>
      </c>
      <c r="C22" s="46" t="s">
        <v>8</v>
      </c>
      <c r="D22" s="51">
        <f>D19*0.0005</f>
        <v>0.13159999999999999</v>
      </c>
      <c r="E22" s="48"/>
      <c r="F22" s="49"/>
      <c r="G22" s="48"/>
      <c r="H22" s="49"/>
      <c r="I22" s="48"/>
      <c r="J22" s="49"/>
      <c r="K22" s="49"/>
    </row>
    <row r="23" spans="1:12" s="41" customFormat="1" ht="13.2">
      <c r="A23" s="105">
        <v>3</v>
      </c>
      <c r="B23" s="52" t="s">
        <v>44</v>
      </c>
      <c r="C23" s="46" t="s">
        <v>12</v>
      </c>
      <c r="D23" s="51">
        <v>18.8</v>
      </c>
      <c r="E23" s="48"/>
      <c r="F23" s="49"/>
      <c r="G23" s="48"/>
      <c r="H23" s="49"/>
      <c r="I23" s="48"/>
      <c r="J23" s="49"/>
      <c r="K23" s="49"/>
    </row>
    <row r="24" spans="1:12" s="41" customFormat="1" ht="13.2">
      <c r="A24" s="105"/>
      <c r="B24" s="52" t="s">
        <v>66</v>
      </c>
      <c r="C24" s="46" t="s">
        <v>20</v>
      </c>
      <c r="D24" s="51">
        <f>D23*12.5</f>
        <v>235</v>
      </c>
      <c r="E24" s="48"/>
      <c r="F24" s="49"/>
      <c r="G24" s="48"/>
      <c r="H24" s="49"/>
      <c r="I24" s="48"/>
      <c r="J24" s="49"/>
      <c r="K24" s="49"/>
      <c r="L24" s="53"/>
    </row>
    <row r="25" spans="1:12" s="41" customFormat="1" ht="13.2">
      <c r="A25" s="105"/>
      <c r="B25" s="52" t="s">
        <v>40</v>
      </c>
      <c r="C25" s="46" t="s">
        <v>41</v>
      </c>
      <c r="D25" s="51">
        <f>D23*0.15*0.1</f>
        <v>0.28199999999999997</v>
      </c>
      <c r="E25" s="48"/>
      <c r="F25" s="49"/>
      <c r="G25" s="48"/>
      <c r="H25" s="49"/>
      <c r="I25" s="48"/>
      <c r="J25" s="49"/>
      <c r="K25" s="49"/>
    </row>
    <row r="26" spans="1:12" s="41" customFormat="1" ht="13.2">
      <c r="A26" s="105"/>
      <c r="B26" s="52" t="s">
        <v>42</v>
      </c>
      <c r="C26" s="46" t="s">
        <v>8</v>
      </c>
      <c r="D26" s="51">
        <f>D23*0.006</f>
        <v>0.11280000000000001</v>
      </c>
      <c r="E26" s="48"/>
      <c r="F26" s="49"/>
      <c r="G26" s="48"/>
      <c r="H26" s="49"/>
      <c r="I26" s="48"/>
      <c r="J26" s="49"/>
      <c r="K26" s="49"/>
    </row>
    <row r="27" spans="1:12" s="41" customFormat="1" ht="13.2">
      <c r="A27" s="105"/>
      <c r="B27" s="50" t="s">
        <v>46</v>
      </c>
      <c r="C27" s="46"/>
      <c r="D27" s="51"/>
      <c r="E27" s="48"/>
      <c r="F27" s="49"/>
      <c r="G27" s="48"/>
      <c r="H27" s="49"/>
      <c r="I27" s="48"/>
      <c r="J27" s="49"/>
      <c r="K27" s="49"/>
    </row>
    <row r="28" spans="1:12" s="41" customFormat="1" ht="13.2">
      <c r="A28" s="105">
        <v>1</v>
      </c>
      <c r="B28" s="52" t="s">
        <v>269</v>
      </c>
      <c r="C28" s="46" t="s">
        <v>12</v>
      </c>
      <c r="D28" s="51">
        <v>545</v>
      </c>
      <c r="E28" s="48"/>
      <c r="F28" s="49"/>
      <c r="G28" s="48"/>
      <c r="H28" s="49"/>
      <c r="I28" s="48"/>
      <c r="J28" s="49"/>
      <c r="K28" s="49"/>
    </row>
    <row r="29" spans="1:12" s="41" customFormat="1" ht="13.2">
      <c r="A29" s="105"/>
      <c r="B29" s="52" t="s">
        <v>96</v>
      </c>
      <c r="C29" s="46" t="s">
        <v>12</v>
      </c>
      <c r="D29" s="51">
        <f>D28*1.15</f>
        <v>626.75</v>
      </c>
      <c r="E29" s="48"/>
      <c r="F29" s="49"/>
      <c r="G29" s="48"/>
      <c r="H29" s="49"/>
      <c r="I29" s="48"/>
      <c r="J29" s="49"/>
      <c r="K29" s="49"/>
    </row>
    <row r="30" spans="1:12" s="60" customFormat="1" ht="14.4">
      <c r="A30" s="106"/>
      <c r="B30" s="59" t="s">
        <v>270</v>
      </c>
      <c r="C30" s="58" t="s">
        <v>20</v>
      </c>
      <c r="D30" s="58">
        <f>D28*6</f>
        <v>3270</v>
      </c>
      <c r="E30" s="61"/>
      <c r="F30" s="49"/>
      <c r="G30" s="48"/>
      <c r="H30" s="49"/>
      <c r="I30" s="48"/>
      <c r="J30" s="49"/>
      <c r="K30" s="49"/>
    </row>
    <row r="31" spans="1:12" s="41" customFormat="1" ht="13.2">
      <c r="A31" s="105">
        <v>2</v>
      </c>
      <c r="B31" s="52" t="s">
        <v>78</v>
      </c>
      <c r="C31" s="46" t="s">
        <v>12</v>
      </c>
      <c r="D31" s="51">
        <f>D28</f>
        <v>545</v>
      </c>
      <c r="E31" s="48"/>
      <c r="F31" s="49"/>
      <c r="G31" s="48"/>
      <c r="H31" s="49"/>
      <c r="I31" s="48"/>
      <c r="J31" s="49"/>
      <c r="K31" s="49"/>
    </row>
    <row r="32" spans="1:12" s="41" customFormat="1" ht="13.2">
      <c r="A32" s="105"/>
      <c r="B32" s="52" t="s">
        <v>79</v>
      </c>
      <c r="C32" s="46" t="s">
        <v>12</v>
      </c>
      <c r="D32" s="51">
        <f>D31*1.03</f>
        <v>561.35</v>
      </c>
      <c r="E32" s="48"/>
      <c r="F32" s="49"/>
      <c r="G32" s="48"/>
      <c r="H32" s="49"/>
      <c r="I32" s="48"/>
      <c r="J32" s="49"/>
      <c r="K32" s="49"/>
    </row>
    <row r="33" spans="1:11" ht="27.6">
      <c r="A33" s="55">
        <v>3</v>
      </c>
      <c r="B33" s="56" t="s">
        <v>74</v>
      </c>
      <c r="C33" s="57" t="s">
        <v>17</v>
      </c>
      <c r="D33" s="51">
        <v>16</v>
      </c>
      <c r="E33" s="48"/>
      <c r="F33" s="49"/>
      <c r="G33" s="48"/>
      <c r="H33" s="49"/>
      <c r="I33" s="48"/>
      <c r="J33" s="49"/>
      <c r="K33" s="49"/>
    </row>
    <row r="34" spans="1:11">
      <c r="A34" s="55">
        <v>4</v>
      </c>
      <c r="B34" s="56" t="s">
        <v>48</v>
      </c>
      <c r="C34" s="57" t="s">
        <v>20</v>
      </c>
      <c r="D34" s="51">
        <v>4</v>
      </c>
      <c r="E34" s="48"/>
      <c r="F34" s="49"/>
      <c r="G34" s="48"/>
      <c r="H34" s="49"/>
      <c r="I34" s="48"/>
      <c r="J34" s="49"/>
      <c r="K34" s="49"/>
    </row>
    <row r="35" spans="1:11" s="41" customFormat="1" ht="13.2">
      <c r="A35" s="105"/>
      <c r="B35" s="50" t="s">
        <v>268</v>
      </c>
      <c r="C35" s="46"/>
      <c r="D35" s="51"/>
      <c r="E35" s="51"/>
      <c r="F35" s="54"/>
      <c r="G35" s="51"/>
      <c r="H35" s="54"/>
      <c r="I35" s="48"/>
      <c r="J35" s="54"/>
      <c r="K35" s="54"/>
    </row>
    <row r="36" spans="1:11" s="41" customFormat="1" ht="13.2">
      <c r="A36" s="105">
        <v>1</v>
      </c>
      <c r="B36" s="52" t="s">
        <v>266</v>
      </c>
      <c r="C36" s="46" t="s">
        <v>45</v>
      </c>
      <c r="D36" s="51">
        <v>97.8</v>
      </c>
      <c r="E36" s="51"/>
      <c r="F36" s="54"/>
      <c r="G36" s="51"/>
      <c r="H36" s="54"/>
      <c r="I36" s="48"/>
      <c r="J36" s="54"/>
      <c r="K36" s="54"/>
    </row>
    <row r="37" spans="1:11" s="41" customFormat="1" ht="26.4">
      <c r="A37" s="105">
        <v>2</v>
      </c>
      <c r="B37" s="52" t="s">
        <v>77</v>
      </c>
      <c r="C37" s="46" t="s">
        <v>12</v>
      </c>
      <c r="D37" s="51">
        <v>57.1</v>
      </c>
      <c r="E37" s="51"/>
      <c r="F37" s="54"/>
      <c r="G37" s="51"/>
      <c r="H37" s="54"/>
      <c r="I37" s="48"/>
      <c r="J37" s="54"/>
      <c r="K37" s="54"/>
    </row>
    <row r="38" spans="1:11" s="41" customFormat="1" ht="26.4">
      <c r="A38" s="105">
        <v>3</v>
      </c>
      <c r="B38" s="52" t="s">
        <v>267</v>
      </c>
      <c r="C38" s="46" t="s">
        <v>12</v>
      </c>
      <c r="D38" s="51">
        <v>23.5</v>
      </c>
      <c r="E38" s="51"/>
      <c r="F38" s="54"/>
      <c r="G38" s="51"/>
      <c r="H38" s="54"/>
      <c r="I38" s="48"/>
      <c r="J38" s="54"/>
      <c r="K38" s="54"/>
    </row>
    <row r="39" spans="1:11" s="41" customFormat="1" ht="13.2">
      <c r="A39" s="105"/>
      <c r="B39" s="50" t="s">
        <v>49</v>
      </c>
      <c r="C39" s="46"/>
      <c r="D39" s="51"/>
      <c r="E39" s="51"/>
      <c r="F39" s="54"/>
      <c r="G39" s="51"/>
      <c r="H39" s="54"/>
      <c r="I39" s="48"/>
      <c r="J39" s="54"/>
      <c r="K39" s="54"/>
    </row>
    <row r="40" spans="1:11" s="41" customFormat="1" ht="26.4">
      <c r="A40" s="105">
        <v>1</v>
      </c>
      <c r="B40" s="52" t="s">
        <v>50</v>
      </c>
      <c r="C40" s="46" t="s">
        <v>45</v>
      </c>
      <c r="D40" s="51">
        <v>458.2</v>
      </c>
      <c r="E40" s="48"/>
      <c r="F40" s="49"/>
      <c r="G40" s="48"/>
      <c r="H40" s="49"/>
      <c r="I40" s="48"/>
      <c r="J40" s="49"/>
      <c r="K40" s="49"/>
    </row>
    <row r="41" spans="1:11" s="41" customFormat="1" ht="13.2">
      <c r="A41" s="105"/>
      <c r="B41" s="52" t="s">
        <v>40</v>
      </c>
      <c r="C41" s="46" t="s">
        <v>41</v>
      </c>
      <c r="D41" s="51">
        <f>D40*0.055</f>
        <v>25.201000000000001</v>
      </c>
      <c r="E41" s="48"/>
      <c r="F41" s="49"/>
      <c r="G41" s="48"/>
      <c r="H41" s="49"/>
      <c r="I41" s="48"/>
      <c r="J41" s="49"/>
      <c r="K41" s="49"/>
    </row>
    <row r="42" spans="1:11" s="41" customFormat="1" ht="26.4">
      <c r="A42" s="105">
        <v>2</v>
      </c>
      <c r="B42" s="52" t="s">
        <v>271</v>
      </c>
      <c r="C42" s="46" t="s">
        <v>12</v>
      </c>
      <c r="D42" s="51">
        <v>4</v>
      </c>
      <c r="E42" s="51"/>
      <c r="F42" s="54"/>
      <c r="G42" s="51"/>
      <c r="H42" s="54"/>
      <c r="I42" s="48"/>
      <c r="J42" s="54"/>
      <c r="K42" s="54"/>
    </row>
    <row r="43" spans="1:11" s="41" customFormat="1" ht="13.2">
      <c r="A43" s="105"/>
      <c r="B43" s="52" t="s">
        <v>67</v>
      </c>
      <c r="C43" s="46" t="s">
        <v>47</v>
      </c>
      <c r="D43" s="51">
        <f>D42*1.05</f>
        <v>4.2</v>
      </c>
      <c r="E43" s="51"/>
      <c r="F43" s="54"/>
      <c r="G43" s="51"/>
      <c r="H43" s="54"/>
      <c r="I43" s="48"/>
      <c r="J43" s="54"/>
      <c r="K43" s="54"/>
    </row>
    <row r="44" spans="1:11" s="41" customFormat="1" ht="13.2">
      <c r="A44" s="105"/>
      <c r="B44" s="52" t="s">
        <v>68</v>
      </c>
      <c r="C44" s="46" t="s">
        <v>51</v>
      </c>
      <c r="D44" s="51">
        <f>D42*5</f>
        <v>20</v>
      </c>
      <c r="E44" s="51"/>
      <c r="F44" s="54"/>
      <c r="G44" s="51"/>
      <c r="H44" s="54"/>
      <c r="I44" s="48"/>
      <c r="J44" s="54"/>
      <c r="K44" s="54"/>
    </row>
    <row r="45" spans="1:11" s="41" customFormat="1" ht="26.4">
      <c r="A45" s="105">
        <v>3</v>
      </c>
      <c r="B45" s="52" t="s">
        <v>93</v>
      </c>
      <c r="C45" s="46" t="s">
        <v>12</v>
      </c>
      <c r="D45" s="51">
        <v>454.2</v>
      </c>
      <c r="E45" s="48"/>
      <c r="F45" s="49"/>
      <c r="G45" s="48"/>
      <c r="H45" s="49"/>
      <c r="I45" s="48"/>
      <c r="J45" s="49"/>
      <c r="K45" s="49"/>
    </row>
    <row r="46" spans="1:11" s="41" customFormat="1" ht="13.2">
      <c r="A46" s="105"/>
      <c r="B46" s="50" t="s">
        <v>52</v>
      </c>
      <c r="C46" s="46"/>
      <c r="D46" s="51"/>
      <c r="E46" s="48"/>
      <c r="F46" s="49"/>
      <c r="G46" s="48"/>
      <c r="H46" s="49"/>
      <c r="I46" s="48"/>
      <c r="J46" s="49"/>
      <c r="K46" s="49"/>
    </row>
    <row r="47" spans="1:11" s="41" customFormat="1" ht="26.4">
      <c r="A47" s="105">
        <v>1</v>
      </c>
      <c r="B47" s="52" t="s">
        <v>76</v>
      </c>
      <c r="C47" s="46" t="s">
        <v>45</v>
      </c>
      <c r="D47" s="51">
        <v>464</v>
      </c>
      <c r="E47" s="48"/>
      <c r="F47" s="49"/>
      <c r="G47" s="48"/>
      <c r="H47" s="49"/>
      <c r="I47" s="48"/>
      <c r="J47" s="49"/>
      <c r="K47" s="49"/>
    </row>
    <row r="48" spans="1:11" s="41" customFormat="1" ht="13.2">
      <c r="A48" s="105"/>
      <c r="B48" s="52" t="s">
        <v>40</v>
      </c>
      <c r="C48" s="46" t="s">
        <v>41</v>
      </c>
      <c r="D48" s="51">
        <f>D47*0.03</f>
        <v>13.92</v>
      </c>
      <c r="E48" s="48"/>
      <c r="F48" s="49"/>
      <c r="G48" s="48"/>
      <c r="H48" s="49"/>
      <c r="I48" s="48"/>
      <c r="J48" s="49"/>
      <c r="K48" s="49"/>
    </row>
    <row r="49" spans="1:11" s="60" customFormat="1" ht="28.8">
      <c r="A49" s="106">
        <v>2</v>
      </c>
      <c r="B49" s="59" t="s">
        <v>272</v>
      </c>
      <c r="C49" s="58" t="s">
        <v>12</v>
      </c>
      <c r="D49" s="58">
        <v>16</v>
      </c>
      <c r="E49" s="61"/>
      <c r="F49" s="49"/>
      <c r="G49" s="48"/>
      <c r="H49" s="49"/>
      <c r="I49" s="48"/>
      <c r="J49" s="49"/>
      <c r="K49" s="49"/>
    </row>
    <row r="50" spans="1:11" s="41" customFormat="1" ht="13.2">
      <c r="A50" s="105"/>
      <c r="B50" s="52" t="s">
        <v>273</v>
      </c>
      <c r="C50" s="46" t="s">
        <v>47</v>
      </c>
      <c r="D50" s="51">
        <f>D49*1.05</f>
        <v>16.8</v>
      </c>
      <c r="E50" s="51"/>
      <c r="F50" s="54"/>
      <c r="G50" s="51"/>
      <c r="H50" s="54"/>
      <c r="I50" s="48"/>
      <c r="J50" s="54"/>
      <c r="K50" s="54"/>
    </row>
    <row r="51" spans="1:11" s="41" customFormat="1" ht="13.2">
      <c r="A51" s="105"/>
      <c r="B51" s="52" t="s">
        <v>68</v>
      </c>
      <c r="C51" s="46" t="s">
        <v>51</v>
      </c>
      <c r="D51" s="51">
        <f>D49*5</f>
        <v>80</v>
      </c>
      <c r="E51" s="51"/>
      <c r="F51" s="54"/>
      <c r="G51" s="51"/>
      <c r="H51" s="54"/>
      <c r="I51" s="48"/>
      <c r="J51" s="54"/>
      <c r="K51" s="54"/>
    </row>
    <row r="52" spans="1:11" s="60" customFormat="1" ht="28.8">
      <c r="A52" s="106">
        <v>3</v>
      </c>
      <c r="B52" s="59" t="s">
        <v>274</v>
      </c>
      <c r="C52" s="58" t="s">
        <v>12</v>
      </c>
      <c r="D52" s="58">
        <v>458.2</v>
      </c>
      <c r="E52" s="61"/>
      <c r="F52" s="49"/>
      <c r="G52" s="48"/>
      <c r="H52" s="49"/>
      <c r="I52" s="48"/>
      <c r="J52" s="49"/>
      <c r="K52" s="49"/>
    </row>
    <row r="53" spans="1:11" s="41" customFormat="1" ht="26.4">
      <c r="A53" s="105">
        <v>4</v>
      </c>
      <c r="B53" s="52" t="s">
        <v>275</v>
      </c>
      <c r="C53" s="46" t="s">
        <v>12</v>
      </c>
      <c r="D53" s="51">
        <f>D47+D52-D49</f>
        <v>906.2</v>
      </c>
      <c r="E53" s="48"/>
      <c r="F53" s="49"/>
      <c r="G53" s="48"/>
      <c r="H53" s="49"/>
      <c r="I53" s="48"/>
      <c r="J53" s="49"/>
      <c r="K53" s="49"/>
    </row>
    <row r="54" spans="1:11" s="60" customFormat="1" ht="14.4">
      <c r="A54" s="106"/>
      <c r="B54" s="59"/>
      <c r="C54" s="58"/>
      <c r="D54" s="58"/>
      <c r="E54" s="61"/>
      <c r="F54" s="49"/>
      <c r="G54" s="48"/>
      <c r="H54" s="49"/>
      <c r="I54" s="48"/>
      <c r="J54" s="49"/>
      <c r="K54" s="49"/>
    </row>
    <row r="55" spans="1:11" s="41" customFormat="1" ht="13.2">
      <c r="A55" s="105"/>
      <c r="B55" s="50" t="s">
        <v>53</v>
      </c>
      <c r="C55" s="46"/>
      <c r="D55" s="51"/>
      <c r="E55" s="48"/>
      <c r="F55" s="49"/>
      <c r="G55" s="48"/>
      <c r="H55" s="49"/>
      <c r="I55" s="48"/>
      <c r="J55" s="49"/>
      <c r="K55" s="49"/>
    </row>
    <row r="56" spans="1:11" s="41" customFormat="1" ht="26.4">
      <c r="A56" s="105">
        <v>1</v>
      </c>
      <c r="B56" s="52" t="s">
        <v>75</v>
      </c>
      <c r="C56" s="46" t="s">
        <v>41</v>
      </c>
      <c r="D56" s="51">
        <v>14.1</v>
      </c>
      <c r="E56" s="48"/>
      <c r="F56" s="49"/>
      <c r="G56" s="48"/>
      <c r="H56" s="49"/>
      <c r="I56" s="48"/>
      <c r="J56" s="49"/>
      <c r="K56" s="49"/>
    </row>
    <row r="57" spans="1:11" s="41" customFormat="1" ht="13.2">
      <c r="A57" s="105"/>
      <c r="B57" s="52" t="s">
        <v>19</v>
      </c>
      <c r="C57" s="46" t="s">
        <v>41</v>
      </c>
      <c r="D57" s="51">
        <f>D56*1.15</f>
        <v>16.215</v>
      </c>
      <c r="E57" s="48"/>
      <c r="F57" s="49"/>
      <c r="G57" s="48"/>
      <c r="H57" s="49"/>
      <c r="I57" s="48"/>
      <c r="J57" s="49"/>
      <c r="K57" s="49"/>
    </row>
    <row r="58" spans="1:11" s="41" customFormat="1" ht="26.4">
      <c r="A58" s="105">
        <v>2</v>
      </c>
      <c r="B58" s="52" t="s">
        <v>54</v>
      </c>
      <c r="C58" s="46" t="s">
        <v>41</v>
      </c>
      <c r="D58" s="51">
        <v>9.4</v>
      </c>
      <c r="E58" s="48"/>
      <c r="F58" s="49"/>
      <c r="G58" s="48"/>
      <c r="H58" s="49"/>
      <c r="I58" s="48"/>
      <c r="J58" s="49"/>
      <c r="K58" s="49"/>
    </row>
    <row r="59" spans="1:11" s="41" customFormat="1" ht="13.2">
      <c r="A59" s="105"/>
      <c r="B59" s="52" t="s">
        <v>55</v>
      </c>
      <c r="C59" s="46" t="s">
        <v>41</v>
      </c>
      <c r="D59" s="51">
        <f>D58*1.02</f>
        <v>9.588000000000001</v>
      </c>
      <c r="E59" s="48"/>
      <c r="F59" s="49"/>
      <c r="G59" s="48"/>
      <c r="H59" s="49"/>
      <c r="I59" s="48"/>
      <c r="J59" s="49"/>
      <c r="K59" s="49"/>
    </row>
    <row r="60" spans="1:11" s="60" customFormat="1" ht="43.2">
      <c r="A60" s="106">
        <v>3</v>
      </c>
      <c r="B60" s="59" t="s">
        <v>276</v>
      </c>
      <c r="C60" s="58" t="s">
        <v>12</v>
      </c>
      <c r="D60" s="58">
        <v>253.4</v>
      </c>
      <c r="E60" s="61"/>
      <c r="F60" s="49"/>
      <c r="G60" s="48"/>
      <c r="H60" s="49"/>
      <c r="I60" s="48"/>
      <c r="J60" s="49"/>
      <c r="K60" s="49"/>
    </row>
    <row r="61" spans="1:11" s="60" customFormat="1" ht="14.4">
      <c r="A61" s="106"/>
      <c r="B61" s="59" t="s">
        <v>280</v>
      </c>
      <c r="C61" s="58" t="s">
        <v>12</v>
      </c>
      <c r="D61" s="58">
        <f>D60</f>
        <v>253.4</v>
      </c>
      <c r="E61" s="61"/>
      <c r="F61" s="49"/>
      <c r="G61" s="48"/>
      <c r="H61" s="49"/>
      <c r="I61" s="48"/>
      <c r="J61" s="49"/>
      <c r="K61" s="49"/>
    </row>
    <row r="62" spans="1:11" s="60" customFormat="1" ht="14.4">
      <c r="A62" s="106"/>
      <c r="B62" s="59" t="s">
        <v>277</v>
      </c>
      <c r="C62" s="58" t="s">
        <v>12</v>
      </c>
      <c r="D62" s="58">
        <f>D60*1.1</f>
        <v>278.74</v>
      </c>
      <c r="E62" s="61"/>
      <c r="F62" s="49"/>
      <c r="G62" s="48"/>
      <c r="H62" s="49"/>
      <c r="I62" s="48"/>
      <c r="J62" s="49"/>
      <c r="K62" s="49"/>
    </row>
    <row r="63" spans="1:11" s="60" customFormat="1" ht="43.2">
      <c r="A63" s="106">
        <v>4</v>
      </c>
      <c r="B63" s="59" t="s">
        <v>278</v>
      </c>
      <c r="C63" s="58" t="s">
        <v>12</v>
      </c>
      <c r="D63" s="58">
        <v>100.5</v>
      </c>
      <c r="E63" s="61"/>
      <c r="F63" s="49"/>
      <c r="G63" s="48"/>
      <c r="H63" s="49"/>
      <c r="I63" s="48"/>
      <c r="J63" s="49"/>
      <c r="K63" s="49"/>
    </row>
    <row r="64" spans="1:11" s="60" customFormat="1" ht="28.8">
      <c r="A64" s="106"/>
      <c r="B64" s="59" t="s">
        <v>279</v>
      </c>
      <c r="C64" s="58" t="s">
        <v>12</v>
      </c>
      <c r="D64" s="58">
        <f>D63*1.1</f>
        <v>110.55000000000001</v>
      </c>
      <c r="E64" s="61"/>
      <c r="F64" s="49"/>
      <c r="G64" s="48"/>
      <c r="H64" s="49"/>
      <c r="I64" s="48"/>
      <c r="J64" s="49"/>
      <c r="K64" s="49"/>
    </row>
    <row r="65" spans="1:11" s="60" customFormat="1" ht="14.4">
      <c r="A65" s="106"/>
      <c r="B65" s="59"/>
      <c r="C65" s="58"/>
      <c r="D65" s="58"/>
      <c r="E65" s="61"/>
      <c r="F65" s="49"/>
      <c r="G65" s="48"/>
      <c r="H65" s="49"/>
      <c r="I65" s="48"/>
      <c r="J65" s="49"/>
      <c r="K65" s="49"/>
    </row>
    <row r="66" spans="1:11" s="66" customFormat="1">
      <c r="A66" s="62"/>
      <c r="B66" s="63" t="s">
        <v>56</v>
      </c>
      <c r="C66" s="63"/>
      <c r="D66" s="62"/>
      <c r="E66" s="64"/>
      <c r="F66" s="65">
        <f>SUM(F13:F65)</f>
        <v>0</v>
      </c>
      <c r="G66" s="65"/>
      <c r="H66" s="65">
        <f>SUM(H13:H65)</f>
        <v>0</v>
      </c>
      <c r="I66" s="65"/>
      <c r="J66" s="65">
        <f>SUM(J13:J65)</f>
        <v>0</v>
      </c>
      <c r="K66" s="65">
        <f t="shared" ref="K66" si="0">F66+H66+J66</f>
        <v>0</v>
      </c>
    </row>
    <row r="67" spans="1:11" s="84" customFormat="1" ht="14.4">
      <c r="A67" s="107"/>
      <c r="B67" s="63" t="s">
        <v>57</v>
      </c>
      <c r="C67" s="63"/>
      <c r="D67" s="67">
        <v>0</v>
      </c>
      <c r="E67" s="64"/>
      <c r="F67" s="65"/>
      <c r="G67" s="65"/>
      <c r="H67" s="65"/>
      <c r="I67" s="65"/>
      <c r="J67" s="65"/>
      <c r="K67" s="65">
        <f>K66*D67</f>
        <v>0</v>
      </c>
    </row>
    <row r="68" spans="1:11" s="84" customFormat="1" ht="14.4">
      <c r="A68" s="107"/>
      <c r="B68" s="63" t="s">
        <v>56</v>
      </c>
      <c r="C68" s="63"/>
      <c r="D68" s="67"/>
      <c r="E68" s="64"/>
      <c r="F68" s="65"/>
      <c r="G68" s="65"/>
      <c r="H68" s="65"/>
      <c r="I68" s="65"/>
      <c r="J68" s="65"/>
      <c r="K68" s="65">
        <f>SUM(K66:K67)</f>
        <v>0</v>
      </c>
    </row>
    <row r="69" spans="1:11" s="84" customFormat="1" ht="14.4">
      <c r="A69" s="19"/>
      <c r="B69" s="63" t="s">
        <v>58</v>
      </c>
      <c r="C69" s="63"/>
      <c r="D69" s="67">
        <v>0</v>
      </c>
      <c r="E69" s="64"/>
      <c r="F69" s="65"/>
      <c r="G69" s="65"/>
      <c r="H69" s="65"/>
      <c r="I69" s="65"/>
      <c r="J69" s="65"/>
      <c r="K69" s="65">
        <f>K68*D69</f>
        <v>0</v>
      </c>
    </row>
    <row r="70" spans="1:11" s="84" customFormat="1" ht="14.4">
      <c r="A70" s="19"/>
      <c r="B70" s="63" t="s">
        <v>56</v>
      </c>
      <c r="C70" s="63"/>
      <c r="D70" s="67"/>
      <c r="E70" s="64"/>
      <c r="F70" s="65"/>
      <c r="G70" s="65"/>
      <c r="H70" s="65"/>
      <c r="I70" s="65"/>
      <c r="J70" s="65"/>
      <c r="K70" s="65">
        <f>SUM(K68:K69)</f>
        <v>0</v>
      </c>
    </row>
    <row r="71" spans="1:11" s="84" customFormat="1" ht="14.4">
      <c r="A71" s="19"/>
      <c r="B71" s="63" t="s">
        <v>16</v>
      </c>
      <c r="C71" s="63"/>
      <c r="D71" s="67">
        <v>0</v>
      </c>
      <c r="E71" s="64"/>
      <c r="F71" s="65"/>
      <c r="G71" s="65"/>
      <c r="H71" s="65"/>
      <c r="I71" s="65"/>
      <c r="J71" s="65"/>
      <c r="K71" s="65">
        <f>K70*D71</f>
        <v>0</v>
      </c>
    </row>
    <row r="72" spans="1:11" s="84" customFormat="1" ht="14.4">
      <c r="A72" s="19"/>
      <c r="B72" s="63" t="s">
        <v>59</v>
      </c>
      <c r="C72" s="63"/>
      <c r="D72" s="67"/>
      <c r="E72" s="64"/>
      <c r="F72" s="65"/>
      <c r="G72" s="65"/>
      <c r="H72" s="65"/>
      <c r="I72" s="65"/>
      <c r="J72" s="65"/>
      <c r="K72" s="65">
        <f>SUM(K70:K71)</f>
        <v>0</v>
      </c>
    </row>
    <row r="73" spans="1:11" s="84" customFormat="1" ht="14.4">
      <c r="A73" s="19"/>
      <c r="B73" s="63" t="s">
        <v>56</v>
      </c>
      <c r="C73" s="63"/>
      <c r="D73" s="67">
        <v>0.18</v>
      </c>
      <c r="E73" s="64"/>
      <c r="F73" s="65"/>
      <c r="G73" s="65"/>
      <c r="H73" s="65"/>
      <c r="I73" s="65"/>
      <c r="J73" s="65"/>
      <c r="K73" s="65">
        <f>K72*D73</f>
        <v>0</v>
      </c>
    </row>
    <row r="74" spans="1:11" s="84" customFormat="1" ht="14.4">
      <c r="A74" s="19"/>
      <c r="B74" s="63" t="s">
        <v>73</v>
      </c>
      <c r="C74" s="63"/>
      <c r="D74" s="67"/>
      <c r="E74" s="64"/>
      <c r="F74" s="65"/>
      <c r="G74" s="65"/>
      <c r="H74" s="65"/>
      <c r="I74" s="65"/>
      <c r="J74" s="65"/>
      <c r="K74" s="65">
        <f>SUM(K72:K73)</f>
        <v>0</v>
      </c>
    </row>
    <row r="75" spans="1:11" s="70" customFormat="1">
      <c r="C75" s="71"/>
      <c r="K75" s="72"/>
    </row>
  </sheetData>
  <mergeCells count="18">
    <mergeCell ref="G8:H8"/>
    <mergeCell ref="I8:J8"/>
    <mergeCell ref="A8:A11"/>
    <mergeCell ref="B8:B9"/>
    <mergeCell ref="C8:C9"/>
    <mergeCell ref="D8:D9"/>
    <mergeCell ref="E8:F8"/>
    <mergeCell ref="E9:F9"/>
    <mergeCell ref="G9:H9"/>
    <mergeCell ref="I9:J9"/>
    <mergeCell ref="B10:B11"/>
    <mergeCell ref="C10:C11"/>
    <mergeCell ref="D10:D11"/>
    <mergeCell ref="A1:K1"/>
    <mergeCell ref="A3:K3"/>
    <mergeCell ref="A4:K4"/>
    <mergeCell ref="A5:K5"/>
    <mergeCell ref="A6:K6"/>
  </mergeCells>
  <pageMargins left="0.16" right="0.15" top="0.75" bottom="0.75" header="0.3" footer="0.3"/>
  <pageSetup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workbookViewId="0">
      <selection activeCell="D67" sqref="D67"/>
    </sheetView>
  </sheetViews>
  <sheetFormatPr defaultColWidth="9.109375" defaultRowHeight="13.8"/>
  <cols>
    <col min="1" max="1" width="4" style="34" customWidth="1"/>
    <col min="2" max="2" width="36.88671875" style="34" customWidth="1"/>
    <col min="3" max="3" width="8.33203125" style="68" customWidth="1"/>
    <col min="4" max="4" width="9.5546875" style="34" bestFit="1" customWidth="1"/>
    <col min="5" max="5" width="10.109375" style="34" bestFit="1" customWidth="1"/>
    <col min="6" max="6" width="11.44140625" style="34" customWidth="1"/>
    <col min="7" max="7" width="9.33203125" style="34" bestFit="1" customWidth="1"/>
    <col min="8" max="8" width="11.6640625" style="34" customWidth="1"/>
    <col min="9" max="9" width="10.33203125" style="34" bestFit="1" customWidth="1"/>
    <col min="10" max="10" width="11.109375" style="34" customWidth="1"/>
    <col min="11" max="11" width="12.5546875" style="34" customWidth="1"/>
    <col min="12" max="16384" width="9.109375" style="34"/>
  </cols>
  <sheetData>
    <row r="1" spans="1:11" s="18" customFormat="1" ht="66.75" customHeight="1">
      <c r="A1" s="124" t="s">
        <v>102</v>
      </c>
      <c r="B1" s="124"/>
      <c r="C1" s="124"/>
      <c r="D1" s="124"/>
      <c r="E1" s="125"/>
      <c r="F1" s="125"/>
      <c r="G1" s="125"/>
      <c r="H1" s="125"/>
      <c r="I1" s="125"/>
      <c r="J1" s="125"/>
      <c r="K1" s="125"/>
    </row>
    <row r="3" spans="1:11">
      <c r="A3" s="140" t="s">
        <v>80</v>
      </c>
      <c r="B3" s="140"/>
      <c r="C3" s="140"/>
      <c r="D3" s="140"/>
      <c r="E3" s="140"/>
      <c r="F3" s="140"/>
      <c r="G3" s="140"/>
      <c r="H3" s="140"/>
      <c r="I3" s="140"/>
      <c r="J3" s="141"/>
      <c r="K3" s="141"/>
    </row>
    <row r="4" spans="1:11">
      <c r="A4" s="110"/>
      <c r="B4" s="110"/>
      <c r="C4" s="110"/>
      <c r="D4" s="110"/>
      <c r="E4" s="110"/>
      <c r="F4" s="110"/>
      <c r="G4" s="110"/>
      <c r="H4" s="110"/>
      <c r="I4" s="110"/>
      <c r="J4" s="111"/>
      <c r="K4" s="111"/>
    </row>
    <row r="5" spans="1:11">
      <c r="A5" s="140" t="s">
        <v>81</v>
      </c>
      <c r="B5" s="140"/>
      <c r="C5" s="140"/>
      <c r="D5" s="140"/>
      <c r="E5" s="140"/>
      <c r="F5" s="140"/>
      <c r="G5" s="140"/>
      <c r="H5" s="140"/>
      <c r="I5" s="140"/>
      <c r="J5" s="141"/>
      <c r="K5" s="141"/>
    </row>
    <row r="6" spans="1:11" s="35" customFormat="1">
      <c r="A6" s="142" t="s">
        <v>38</v>
      </c>
      <c r="B6" s="142"/>
      <c r="C6" s="142"/>
      <c r="D6" s="142"/>
      <c r="E6" s="142"/>
      <c r="F6" s="142"/>
      <c r="G6" s="142"/>
      <c r="H6" s="142"/>
      <c r="I6" s="142"/>
      <c r="J6" s="143"/>
      <c r="K6" s="143"/>
    </row>
    <row r="7" spans="1:11">
      <c r="A7" s="36"/>
      <c r="B7" s="36"/>
      <c r="C7" s="37"/>
      <c r="D7" s="36"/>
      <c r="E7" s="36"/>
      <c r="F7" s="36"/>
      <c r="G7" s="36"/>
      <c r="H7" s="36"/>
      <c r="I7" s="36"/>
      <c r="J7" s="36"/>
      <c r="K7" s="36"/>
    </row>
    <row r="8" spans="1:11" s="39" customFormat="1" ht="13.2">
      <c r="A8" s="145" t="s">
        <v>1</v>
      </c>
      <c r="B8" s="144" t="s">
        <v>21</v>
      </c>
      <c r="C8" s="144" t="s">
        <v>22</v>
      </c>
      <c r="D8" s="144" t="s">
        <v>23</v>
      </c>
      <c r="E8" s="144" t="s">
        <v>24</v>
      </c>
      <c r="F8" s="144"/>
      <c r="G8" s="144" t="s">
        <v>25</v>
      </c>
      <c r="H8" s="144"/>
      <c r="I8" s="144" t="s">
        <v>26</v>
      </c>
      <c r="J8" s="144"/>
      <c r="K8" s="90" t="s">
        <v>2</v>
      </c>
    </row>
    <row r="9" spans="1:11" s="41" customFormat="1" ht="13.2">
      <c r="A9" s="145"/>
      <c r="B9" s="144"/>
      <c r="C9" s="144"/>
      <c r="D9" s="144"/>
      <c r="E9" s="146" t="s">
        <v>27</v>
      </c>
      <c r="F9" s="146"/>
      <c r="G9" s="146" t="s">
        <v>28</v>
      </c>
      <c r="H9" s="146"/>
      <c r="I9" s="146" t="s">
        <v>29</v>
      </c>
      <c r="J9" s="146"/>
      <c r="K9" s="92"/>
    </row>
    <row r="10" spans="1:11" s="41" customFormat="1" ht="13.2">
      <c r="A10" s="145"/>
      <c r="B10" s="146" t="s">
        <v>30</v>
      </c>
      <c r="C10" s="146" t="s">
        <v>31</v>
      </c>
      <c r="D10" s="147" t="s">
        <v>32</v>
      </c>
      <c r="E10" s="90" t="s">
        <v>33</v>
      </c>
      <c r="F10" s="90" t="s">
        <v>2</v>
      </c>
      <c r="G10" s="90" t="s">
        <v>33</v>
      </c>
      <c r="H10" s="90" t="s">
        <v>2</v>
      </c>
      <c r="I10" s="90" t="s">
        <v>33</v>
      </c>
      <c r="J10" s="90" t="s">
        <v>2</v>
      </c>
      <c r="K10" s="92" t="s">
        <v>34</v>
      </c>
    </row>
    <row r="11" spans="1:11" s="41" customFormat="1" ht="26.4">
      <c r="A11" s="145"/>
      <c r="B11" s="146"/>
      <c r="C11" s="146"/>
      <c r="D11" s="147"/>
      <c r="E11" s="92" t="s">
        <v>35</v>
      </c>
      <c r="F11" s="92" t="s">
        <v>34</v>
      </c>
      <c r="G11" s="92" t="s">
        <v>35</v>
      </c>
      <c r="H11" s="92" t="s">
        <v>34</v>
      </c>
      <c r="I11" s="92" t="s">
        <v>35</v>
      </c>
      <c r="J11" s="92" t="s">
        <v>34</v>
      </c>
      <c r="K11" s="42"/>
    </row>
    <row r="12" spans="1:11" s="41" customFormat="1" ht="13.2">
      <c r="A12" s="91">
        <v>1</v>
      </c>
      <c r="B12" s="91">
        <v>2</v>
      </c>
      <c r="C12" s="91">
        <v>3</v>
      </c>
      <c r="D12" s="91">
        <v>4</v>
      </c>
      <c r="E12" s="91">
        <v>5</v>
      </c>
      <c r="F12" s="91">
        <v>6</v>
      </c>
      <c r="G12" s="91">
        <v>7</v>
      </c>
      <c r="H12" s="91">
        <v>8</v>
      </c>
      <c r="I12" s="91">
        <v>9</v>
      </c>
      <c r="J12" s="91">
        <v>10</v>
      </c>
      <c r="K12" s="91">
        <v>11</v>
      </c>
    </row>
    <row r="13" spans="1:11" s="60" customFormat="1">
      <c r="A13" s="94"/>
      <c r="B13" s="99" t="s">
        <v>84</v>
      </c>
      <c r="C13" s="95"/>
      <c r="D13" s="95"/>
      <c r="E13" s="61"/>
      <c r="F13" s="96"/>
      <c r="G13" s="96"/>
      <c r="H13" s="96"/>
      <c r="I13" s="96"/>
      <c r="J13" s="96"/>
      <c r="K13" s="96"/>
    </row>
    <row r="14" spans="1:11" s="60" customFormat="1">
      <c r="A14" s="95">
        <v>1</v>
      </c>
      <c r="B14" s="97" t="s">
        <v>200</v>
      </c>
      <c r="C14" s="95" t="s">
        <v>147</v>
      </c>
      <c r="D14" s="47">
        <v>1</v>
      </c>
      <c r="E14" s="48"/>
      <c r="F14" s="49"/>
      <c r="G14" s="48"/>
      <c r="H14" s="49"/>
      <c r="I14" s="48"/>
      <c r="J14" s="49"/>
      <c r="K14" s="49"/>
    </row>
    <row r="15" spans="1:11" s="60" customFormat="1">
      <c r="A15" s="95">
        <v>2</v>
      </c>
      <c r="B15" s="97" t="s">
        <v>159</v>
      </c>
      <c r="C15" s="95" t="s">
        <v>147</v>
      </c>
      <c r="D15" s="47">
        <v>4</v>
      </c>
      <c r="E15" s="48"/>
      <c r="F15" s="49"/>
      <c r="G15" s="48"/>
      <c r="H15" s="49"/>
      <c r="I15" s="48"/>
      <c r="J15" s="49"/>
      <c r="K15" s="49"/>
    </row>
    <row r="16" spans="1:11" s="60" customFormat="1">
      <c r="A16" s="95">
        <v>3</v>
      </c>
      <c r="B16" s="97" t="s">
        <v>201</v>
      </c>
      <c r="C16" s="95" t="s">
        <v>147</v>
      </c>
      <c r="D16" s="47">
        <v>1</v>
      </c>
      <c r="E16" s="48"/>
      <c r="F16" s="49"/>
      <c r="G16" s="48"/>
      <c r="H16" s="49"/>
      <c r="I16" s="48"/>
      <c r="J16" s="49"/>
      <c r="K16" s="49"/>
    </row>
    <row r="17" spans="1:11" s="60" customFormat="1">
      <c r="A17" s="95">
        <v>4</v>
      </c>
      <c r="B17" s="98" t="s">
        <v>202</v>
      </c>
      <c r="C17" s="95" t="s">
        <v>147</v>
      </c>
      <c r="D17" s="47">
        <v>3</v>
      </c>
      <c r="E17" s="48"/>
      <c r="F17" s="49"/>
      <c r="G17" s="48"/>
      <c r="H17" s="49"/>
      <c r="I17" s="48"/>
      <c r="J17" s="49"/>
      <c r="K17" s="49"/>
    </row>
    <row r="18" spans="1:11" s="60" customFormat="1">
      <c r="A18" s="95">
        <v>5</v>
      </c>
      <c r="B18" s="98" t="s">
        <v>203</v>
      </c>
      <c r="C18" s="95" t="s">
        <v>147</v>
      </c>
      <c r="D18" s="47">
        <v>1</v>
      </c>
      <c r="E18" s="48"/>
      <c r="F18" s="49"/>
      <c r="G18" s="48"/>
      <c r="H18" s="49"/>
      <c r="I18" s="48"/>
      <c r="J18" s="49"/>
      <c r="K18" s="49"/>
    </row>
    <row r="19" spans="1:11" s="60" customFormat="1">
      <c r="A19" s="95">
        <v>6</v>
      </c>
      <c r="B19" s="98" t="s">
        <v>204</v>
      </c>
      <c r="C19" s="95" t="s">
        <v>147</v>
      </c>
      <c r="D19" s="47">
        <v>1</v>
      </c>
      <c r="E19" s="48"/>
      <c r="F19" s="49"/>
      <c r="G19" s="48"/>
      <c r="H19" s="49"/>
      <c r="I19" s="48"/>
      <c r="J19" s="49"/>
      <c r="K19" s="49"/>
    </row>
    <row r="20" spans="1:11" s="60" customFormat="1">
      <c r="A20" s="95">
        <v>7</v>
      </c>
      <c r="B20" s="98" t="s">
        <v>205</v>
      </c>
      <c r="C20" s="95" t="s">
        <v>147</v>
      </c>
      <c r="D20" s="47">
        <v>1</v>
      </c>
      <c r="E20" s="48"/>
      <c r="F20" s="49"/>
      <c r="G20" s="48"/>
      <c r="H20" s="49"/>
      <c r="I20" s="48"/>
      <c r="J20" s="49"/>
      <c r="K20" s="49"/>
    </row>
    <row r="21" spans="1:11" s="60" customFormat="1">
      <c r="A21" s="95">
        <v>8</v>
      </c>
      <c r="B21" s="98" t="s">
        <v>206</v>
      </c>
      <c r="C21" s="95" t="s">
        <v>166</v>
      </c>
      <c r="D21" s="47">
        <v>42</v>
      </c>
      <c r="E21" s="48"/>
      <c r="F21" s="49"/>
      <c r="G21" s="48"/>
      <c r="H21" s="49"/>
      <c r="I21" s="48"/>
      <c r="J21" s="49"/>
      <c r="K21" s="49"/>
    </row>
    <row r="22" spans="1:11" s="60" customFormat="1">
      <c r="A22" s="95">
        <v>9</v>
      </c>
      <c r="B22" s="98" t="s">
        <v>207</v>
      </c>
      <c r="C22" s="95" t="s">
        <v>166</v>
      </c>
      <c r="D22" s="47">
        <v>28</v>
      </c>
      <c r="E22" s="48"/>
      <c r="F22" s="49"/>
      <c r="G22" s="48"/>
      <c r="H22" s="49"/>
      <c r="I22" s="48"/>
      <c r="J22" s="49"/>
      <c r="K22" s="49"/>
    </row>
    <row r="23" spans="1:11" s="60" customFormat="1">
      <c r="A23" s="95">
        <v>10</v>
      </c>
      <c r="B23" s="98" t="s">
        <v>208</v>
      </c>
      <c r="C23" s="95" t="s">
        <v>166</v>
      </c>
      <c r="D23" s="47">
        <v>68</v>
      </c>
      <c r="E23" s="48"/>
      <c r="F23" s="49"/>
      <c r="G23" s="48"/>
      <c r="H23" s="49"/>
      <c r="I23" s="48"/>
      <c r="J23" s="49"/>
      <c r="K23" s="49"/>
    </row>
    <row r="24" spans="1:11" s="60" customFormat="1">
      <c r="A24" s="95">
        <v>11</v>
      </c>
      <c r="B24" s="98" t="s">
        <v>209</v>
      </c>
      <c r="C24" s="95" t="s">
        <v>166</v>
      </c>
      <c r="D24" s="47">
        <v>32</v>
      </c>
      <c r="E24" s="48"/>
      <c r="F24" s="49"/>
      <c r="G24" s="48"/>
      <c r="H24" s="49"/>
      <c r="I24" s="48"/>
      <c r="J24" s="49"/>
      <c r="K24" s="49"/>
    </row>
    <row r="25" spans="1:11" s="60" customFormat="1">
      <c r="A25" s="95">
        <v>12</v>
      </c>
      <c r="B25" s="98" t="s">
        <v>210</v>
      </c>
      <c r="C25" s="95" t="s">
        <v>166</v>
      </c>
      <c r="D25" s="47">
        <v>40</v>
      </c>
      <c r="E25" s="48"/>
      <c r="F25" s="49"/>
      <c r="G25" s="48"/>
      <c r="H25" s="49"/>
      <c r="I25" s="48"/>
      <c r="J25" s="49"/>
      <c r="K25" s="49"/>
    </row>
    <row r="26" spans="1:11" s="60" customFormat="1">
      <c r="A26" s="95">
        <v>13</v>
      </c>
      <c r="B26" s="98" t="s">
        <v>211</v>
      </c>
      <c r="C26" s="95" t="s">
        <v>166</v>
      </c>
      <c r="D26" s="47">
        <v>32</v>
      </c>
      <c r="E26" s="48"/>
      <c r="F26" s="49"/>
      <c r="G26" s="48"/>
      <c r="H26" s="49"/>
      <c r="I26" s="48"/>
      <c r="J26" s="49"/>
      <c r="K26" s="49"/>
    </row>
    <row r="27" spans="1:11" s="60" customFormat="1">
      <c r="A27" s="95">
        <v>14</v>
      </c>
      <c r="B27" s="98" t="s">
        <v>171</v>
      </c>
      <c r="C27" s="95" t="s">
        <v>172</v>
      </c>
      <c r="D27" s="119">
        <v>0.4</v>
      </c>
      <c r="E27" s="48"/>
      <c r="F27" s="49"/>
      <c r="G27" s="48"/>
      <c r="H27" s="49"/>
      <c r="I27" s="48"/>
      <c r="J27" s="49"/>
      <c r="K27" s="49"/>
    </row>
    <row r="28" spans="1:11" s="60" customFormat="1">
      <c r="A28" s="95">
        <v>15</v>
      </c>
      <c r="B28" s="98" t="s">
        <v>212</v>
      </c>
      <c r="C28" s="95" t="s">
        <v>147</v>
      </c>
      <c r="D28" s="47">
        <v>42</v>
      </c>
      <c r="E28" s="48"/>
      <c r="F28" s="49"/>
      <c r="G28" s="48"/>
      <c r="H28" s="49"/>
      <c r="I28" s="48"/>
      <c r="J28" s="49"/>
      <c r="K28" s="49"/>
    </row>
    <row r="29" spans="1:11" s="60" customFormat="1">
      <c r="A29" s="95">
        <v>16</v>
      </c>
      <c r="B29" s="98" t="s">
        <v>213</v>
      </c>
      <c r="C29" s="95" t="s">
        <v>147</v>
      </c>
      <c r="D29" s="47">
        <v>28</v>
      </c>
      <c r="E29" s="48"/>
      <c r="F29" s="49"/>
      <c r="G29" s="48"/>
      <c r="H29" s="49"/>
      <c r="I29" s="48"/>
      <c r="J29" s="49"/>
      <c r="K29" s="49"/>
    </row>
    <row r="30" spans="1:11" s="60" customFormat="1">
      <c r="A30" s="95">
        <v>17</v>
      </c>
      <c r="B30" s="98" t="s">
        <v>214</v>
      </c>
      <c r="C30" s="95" t="s">
        <v>147</v>
      </c>
      <c r="D30" s="47">
        <v>60</v>
      </c>
      <c r="E30" s="48"/>
      <c r="F30" s="49"/>
      <c r="G30" s="48"/>
      <c r="H30" s="49"/>
      <c r="I30" s="48"/>
      <c r="J30" s="49"/>
      <c r="K30" s="49"/>
    </row>
    <row r="31" spans="1:11" s="60" customFormat="1" ht="27.6">
      <c r="A31" s="95">
        <v>11</v>
      </c>
      <c r="B31" s="97" t="s">
        <v>82</v>
      </c>
      <c r="C31" s="95" t="s">
        <v>83</v>
      </c>
      <c r="D31" s="47">
        <v>1</v>
      </c>
      <c r="E31" s="48"/>
      <c r="F31" s="49"/>
      <c r="G31" s="48"/>
      <c r="H31" s="49"/>
      <c r="I31" s="48"/>
      <c r="J31" s="49"/>
      <c r="K31" s="49"/>
    </row>
    <row r="32" spans="1:11" s="60" customFormat="1">
      <c r="A32" s="95"/>
      <c r="B32" s="99" t="s">
        <v>145</v>
      </c>
      <c r="C32" s="95"/>
      <c r="D32" s="47"/>
      <c r="E32" s="48"/>
      <c r="F32" s="49"/>
      <c r="G32" s="48"/>
      <c r="H32" s="49"/>
      <c r="I32" s="48"/>
      <c r="J32" s="49"/>
      <c r="K32" s="49"/>
    </row>
    <row r="33" spans="1:11" s="60" customFormat="1">
      <c r="A33" s="95">
        <v>1</v>
      </c>
      <c r="B33" s="97" t="s">
        <v>215</v>
      </c>
      <c r="C33" s="95" t="s">
        <v>147</v>
      </c>
      <c r="D33" s="47">
        <v>2</v>
      </c>
      <c r="E33" s="48"/>
      <c r="F33" s="49"/>
      <c r="G33" s="48"/>
      <c r="H33" s="49"/>
      <c r="I33" s="48"/>
      <c r="J33" s="49"/>
      <c r="K33" s="49"/>
    </row>
    <row r="34" spans="1:11" s="60" customFormat="1">
      <c r="A34" s="95">
        <v>2</v>
      </c>
      <c r="B34" s="97" t="s">
        <v>216</v>
      </c>
      <c r="C34" s="95" t="s">
        <v>147</v>
      </c>
      <c r="D34" s="47">
        <v>18</v>
      </c>
      <c r="E34" s="48"/>
      <c r="F34" s="49"/>
      <c r="G34" s="48"/>
      <c r="H34" s="49"/>
      <c r="I34" s="48"/>
      <c r="J34" s="49"/>
      <c r="K34" s="49"/>
    </row>
    <row r="35" spans="1:11" s="60" customFormat="1">
      <c r="A35" s="95">
        <v>3</v>
      </c>
      <c r="B35" s="97" t="s">
        <v>217</v>
      </c>
      <c r="C35" s="95" t="s">
        <v>147</v>
      </c>
      <c r="D35" s="47">
        <v>20</v>
      </c>
      <c r="E35" s="48"/>
      <c r="F35" s="49"/>
      <c r="G35" s="48"/>
      <c r="H35" s="49"/>
      <c r="I35" s="48"/>
      <c r="J35" s="49"/>
      <c r="K35" s="49"/>
    </row>
    <row r="36" spans="1:11" s="60" customFormat="1">
      <c r="A36" s="95">
        <v>4</v>
      </c>
      <c r="B36" s="97" t="s">
        <v>220</v>
      </c>
      <c r="C36" s="95" t="s">
        <v>147</v>
      </c>
      <c r="D36" s="47">
        <v>10</v>
      </c>
      <c r="E36" s="48"/>
      <c r="F36" s="49"/>
      <c r="G36" s="48"/>
      <c r="H36" s="49"/>
      <c r="I36" s="48"/>
      <c r="J36" s="49"/>
      <c r="K36" s="49"/>
    </row>
    <row r="37" spans="1:11" s="60" customFormat="1">
      <c r="A37" s="95">
        <v>5</v>
      </c>
      <c r="B37" s="97" t="s">
        <v>218</v>
      </c>
      <c r="C37" s="95" t="s">
        <v>147</v>
      </c>
      <c r="D37" s="47">
        <v>13</v>
      </c>
      <c r="E37" s="48"/>
      <c r="F37" s="49"/>
      <c r="G37" s="48"/>
      <c r="H37" s="49"/>
      <c r="I37" s="48"/>
      <c r="J37" s="49"/>
      <c r="K37" s="49"/>
    </row>
    <row r="38" spans="1:11" s="60" customFormat="1">
      <c r="A38" s="95">
        <v>6</v>
      </c>
      <c r="B38" s="97" t="s">
        <v>219</v>
      </c>
      <c r="C38" s="95" t="s">
        <v>147</v>
      </c>
      <c r="D38" s="47">
        <v>6</v>
      </c>
      <c r="E38" s="48"/>
      <c r="F38" s="49"/>
      <c r="G38" s="48"/>
      <c r="H38" s="49"/>
      <c r="I38" s="48"/>
      <c r="J38" s="49"/>
      <c r="K38" s="49"/>
    </row>
    <row r="39" spans="1:11" s="60" customFormat="1">
      <c r="A39" s="95">
        <v>7</v>
      </c>
      <c r="B39" s="97" t="s">
        <v>221</v>
      </c>
      <c r="C39" s="95" t="s">
        <v>147</v>
      </c>
      <c r="D39" s="47">
        <v>8</v>
      </c>
      <c r="E39" s="48"/>
      <c r="F39" s="49"/>
      <c r="G39" s="48"/>
      <c r="H39" s="49"/>
      <c r="I39" s="48"/>
      <c r="J39" s="49"/>
      <c r="K39" s="49"/>
    </row>
    <row r="40" spans="1:11" s="60" customFormat="1">
      <c r="A40" s="95">
        <v>8</v>
      </c>
      <c r="B40" s="97" t="s">
        <v>222</v>
      </c>
      <c r="C40" s="95" t="s">
        <v>147</v>
      </c>
      <c r="D40" s="47">
        <v>4</v>
      </c>
      <c r="E40" s="48"/>
      <c r="F40" s="49"/>
      <c r="G40" s="48"/>
      <c r="H40" s="49"/>
      <c r="I40" s="48"/>
      <c r="J40" s="49"/>
      <c r="K40" s="49"/>
    </row>
    <row r="41" spans="1:11" s="60" customFormat="1">
      <c r="A41" s="95">
        <v>9</v>
      </c>
      <c r="B41" s="97" t="s">
        <v>223</v>
      </c>
      <c r="C41" s="95" t="s">
        <v>147</v>
      </c>
      <c r="D41" s="47">
        <v>3</v>
      </c>
      <c r="E41" s="48"/>
      <c r="F41" s="49"/>
      <c r="G41" s="48"/>
      <c r="H41" s="49"/>
      <c r="I41" s="48"/>
      <c r="J41" s="49"/>
      <c r="K41" s="49"/>
    </row>
    <row r="42" spans="1:11" s="60" customFormat="1">
      <c r="A42" s="95">
        <v>10</v>
      </c>
      <c r="B42" s="97" t="s">
        <v>224</v>
      </c>
      <c r="C42" s="95" t="s">
        <v>147</v>
      </c>
      <c r="D42" s="47">
        <v>6</v>
      </c>
      <c r="E42" s="48"/>
      <c r="F42" s="49"/>
      <c r="G42" s="48"/>
      <c r="H42" s="49"/>
      <c r="I42" s="48"/>
      <c r="J42" s="49"/>
      <c r="K42" s="49"/>
    </row>
    <row r="43" spans="1:11" s="60" customFormat="1">
      <c r="A43" s="95">
        <v>11</v>
      </c>
      <c r="B43" s="97" t="s">
        <v>225</v>
      </c>
      <c r="C43" s="95" t="s">
        <v>166</v>
      </c>
      <c r="D43" s="47">
        <v>56</v>
      </c>
      <c r="E43" s="48"/>
      <c r="F43" s="49"/>
      <c r="G43" s="48"/>
      <c r="H43" s="49"/>
      <c r="I43" s="48"/>
      <c r="J43" s="49"/>
      <c r="K43" s="49"/>
    </row>
    <row r="44" spans="1:11" s="60" customFormat="1">
      <c r="A44" s="95">
        <v>12</v>
      </c>
      <c r="B44" s="97" t="s">
        <v>226</v>
      </c>
      <c r="C44" s="95" t="s">
        <v>166</v>
      </c>
      <c r="D44" s="47">
        <v>68</v>
      </c>
      <c r="E44" s="48"/>
      <c r="F44" s="49"/>
      <c r="G44" s="48"/>
      <c r="H44" s="49"/>
      <c r="I44" s="48"/>
      <c r="J44" s="49"/>
      <c r="K44" s="49"/>
    </row>
    <row r="45" spans="1:11" s="60" customFormat="1">
      <c r="A45" s="95">
        <v>13</v>
      </c>
      <c r="B45" s="98" t="s">
        <v>227</v>
      </c>
      <c r="C45" s="95" t="s">
        <v>147</v>
      </c>
      <c r="D45" s="47">
        <v>10</v>
      </c>
      <c r="E45" s="48"/>
      <c r="F45" s="49"/>
      <c r="G45" s="48"/>
      <c r="H45" s="49"/>
      <c r="I45" s="48"/>
      <c r="J45" s="49"/>
      <c r="K45" s="49"/>
    </row>
    <row r="46" spans="1:11" s="60" customFormat="1">
      <c r="A46" s="95">
        <v>14</v>
      </c>
      <c r="B46" s="98" t="s">
        <v>228</v>
      </c>
      <c r="C46" s="95" t="s">
        <v>147</v>
      </c>
      <c r="D46" s="47">
        <v>16</v>
      </c>
      <c r="E46" s="48"/>
      <c r="F46" s="49"/>
      <c r="G46" s="48"/>
      <c r="H46" s="49"/>
      <c r="I46" s="48"/>
      <c r="J46" s="49"/>
      <c r="K46" s="49"/>
    </row>
    <row r="47" spans="1:11" s="60" customFormat="1" ht="27.6">
      <c r="A47" s="95">
        <v>19</v>
      </c>
      <c r="B47" s="97" t="s">
        <v>99</v>
      </c>
      <c r="C47" s="95" t="s">
        <v>83</v>
      </c>
      <c r="D47" s="47">
        <v>1</v>
      </c>
      <c r="E47" s="48"/>
      <c r="F47" s="49"/>
      <c r="G47" s="48"/>
      <c r="H47" s="49"/>
      <c r="I47" s="48"/>
      <c r="J47" s="49"/>
      <c r="K47" s="49"/>
    </row>
    <row r="48" spans="1:11" s="60" customFormat="1">
      <c r="A48" s="95"/>
      <c r="B48" s="99" t="s">
        <v>256</v>
      </c>
      <c r="C48" s="95"/>
      <c r="D48" s="47"/>
      <c r="E48" s="48"/>
      <c r="F48" s="49"/>
      <c r="G48" s="48"/>
      <c r="H48" s="49"/>
      <c r="I48" s="48"/>
      <c r="J48" s="49"/>
      <c r="K48" s="49"/>
    </row>
    <row r="49" spans="1:11" s="60" customFormat="1">
      <c r="A49" s="95">
        <v>1</v>
      </c>
      <c r="B49" s="97" t="s">
        <v>257</v>
      </c>
      <c r="C49" s="95" t="s">
        <v>172</v>
      </c>
      <c r="D49" s="47">
        <v>2</v>
      </c>
      <c r="E49" s="48"/>
      <c r="F49" s="49"/>
      <c r="G49" s="48"/>
      <c r="H49" s="49"/>
      <c r="I49" s="48"/>
      <c r="J49" s="49"/>
      <c r="K49" s="49"/>
    </row>
    <row r="50" spans="1:11" s="60" customFormat="1" ht="27.6">
      <c r="A50" s="95">
        <v>2</v>
      </c>
      <c r="B50" s="97" t="s">
        <v>258</v>
      </c>
      <c r="C50" s="95" t="s">
        <v>172</v>
      </c>
      <c r="D50" s="47">
        <v>1</v>
      </c>
      <c r="E50" s="48"/>
      <c r="F50" s="49"/>
      <c r="G50" s="48"/>
      <c r="H50" s="49"/>
      <c r="I50" s="48"/>
      <c r="J50" s="49"/>
      <c r="K50" s="49"/>
    </row>
    <row r="51" spans="1:11" s="60" customFormat="1">
      <c r="A51" s="95">
        <v>3</v>
      </c>
      <c r="B51" s="97" t="s">
        <v>262</v>
      </c>
      <c r="C51" s="95" t="s">
        <v>172</v>
      </c>
      <c r="D51" s="47">
        <v>2</v>
      </c>
      <c r="E51" s="48"/>
      <c r="F51" s="49"/>
      <c r="G51" s="48"/>
      <c r="H51" s="49"/>
      <c r="I51" s="48"/>
      <c r="J51" s="49"/>
      <c r="K51" s="49"/>
    </row>
    <row r="52" spans="1:11" s="60" customFormat="1" ht="27.6">
      <c r="A52" s="95">
        <v>4</v>
      </c>
      <c r="B52" s="97" t="s">
        <v>263</v>
      </c>
      <c r="C52" s="95" t="s">
        <v>172</v>
      </c>
      <c r="D52" s="47">
        <v>1</v>
      </c>
      <c r="E52" s="48"/>
      <c r="F52" s="49"/>
      <c r="G52" s="48"/>
      <c r="H52" s="49"/>
      <c r="I52" s="48"/>
      <c r="J52" s="49"/>
      <c r="K52" s="49"/>
    </row>
    <row r="53" spans="1:11" s="60" customFormat="1" ht="27.6">
      <c r="A53" s="95">
        <v>5</v>
      </c>
      <c r="B53" s="97" t="s">
        <v>259</v>
      </c>
      <c r="C53" s="95" t="s">
        <v>172</v>
      </c>
      <c r="D53" s="47">
        <v>1</v>
      </c>
      <c r="E53" s="48"/>
      <c r="F53" s="49"/>
      <c r="G53" s="48"/>
      <c r="H53" s="49"/>
      <c r="I53" s="48"/>
      <c r="J53" s="49"/>
      <c r="K53" s="49"/>
    </row>
    <row r="54" spans="1:11" s="60" customFormat="1">
      <c r="A54" s="95">
        <v>6</v>
      </c>
      <c r="B54" s="97" t="s">
        <v>260</v>
      </c>
      <c r="C54" s="95" t="s">
        <v>147</v>
      </c>
      <c r="D54" s="47">
        <v>4</v>
      </c>
      <c r="E54" s="48"/>
      <c r="F54" s="49"/>
      <c r="G54" s="48"/>
      <c r="H54" s="49"/>
      <c r="I54" s="48"/>
      <c r="J54" s="49"/>
      <c r="K54" s="49"/>
    </row>
    <row r="55" spans="1:11" s="60" customFormat="1" ht="27.6">
      <c r="A55" s="95">
        <v>7</v>
      </c>
      <c r="B55" s="97" t="s">
        <v>261</v>
      </c>
      <c r="C55" s="95" t="s">
        <v>172</v>
      </c>
      <c r="D55" s="47">
        <v>1</v>
      </c>
      <c r="E55" s="48"/>
      <c r="F55" s="49"/>
      <c r="G55" s="48"/>
      <c r="H55" s="49"/>
      <c r="I55" s="48"/>
      <c r="J55" s="49"/>
      <c r="K55" s="49"/>
    </row>
    <row r="56" spans="1:11" s="60" customFormat="1">
      <c r="A56" s="95"/>
      <c r="B56" s="97"/>
      <c r="C56" s="95"/>
      <c r="D56" s="47"/>
      <c r="E56" s="48"/>
      <c r="F56" s="49"/>
      <c r="G56" s="48"/>
      <c r="H56" s="49"/>
      <c r="I56" s="48"/>
      <c r="J56" s="49"/>
      <c r="K56" s="49"/>
    </row>
    <row r="57" spans="1:11" s="66" customFormat="1">
      <c r="A57" s="62"/>
      <c r="B57" s="63" t="s">
        <v>56</v>
      </c>
      <c r="C57" s="63"/>
      <c r="D57" s="62"/>
      <c r="E57" s="64"/>
      <c r="F57" s="65">
        <f>SUM(F13:F56)</f>
        <v>0</v>
      </c>
      <c r="G57" s="65"/>
      <c r="H57" s="65">
        <f>SUM(H13:H56)</f>
        <v>0</v>
      </c>
      <c r="I57" s="65"/>
      <c r="J57" s="65">
        <f>SUM(J13:J56)</f>
        <v>0</v>
      </c>
      <c r="K57" s="65">
        <f t="shared" ref="K57" si="0">F57+H57+J57</f>
        <v>0</v>
      </c>
    </row>
    <row r="58" spans="1:11" s="84" customFormat="1" ht="14.4">
      <c r="A58" s="19"/>
      <c r="B58" s="63" t="s">
        <v>57</v>
      </c>
      <c r="C58" s="63"/>
      <c r="D58" s="67">
        <v>0</v>
      </c>
      <c r="E58" s="64"/>
      <c r="F58" s="65"/>
      <c r="G58" s="65"/>
      <c r="H58" s="65"/>
      <c r="I58" s="65"/>
      <c r="J58" s="65"/>
      <c r="K58" s="65">
        <f>K57*D58</f>
        <v>0</v>
      </c>
    </row>
    <row r="59" spans="1:11" s="84" customFormat="1" ht="14.4">
      <c r="A59" s="19"/>
      <c r="B59" s="63" t="s">
        <v>56</v>
      </c>
      <c r="C59" s="63"/>
      <c r="D59" s="67"/>
      <c r="E59" s="64"/>
      <c r="F59" s="65"/>
      <c r="G59" s="65"/>
      <c r="H59" s="65"/>
      <c r="I59" s="65"/>
      <c r="J59" s="65"/>
      <c r="K59" s="65">
        <f>SUM(K57:K58)</f>
        <v>0</v>
      </c>
    </row>
    <row r="60" spans="1:11" s="84" customFormat="1" ht="14.4">
      <c r="A60" s="19"/>
      <c r="B60" s="63" t="s">
        <v>58</v>
      </c>
      <c r="C60" s="63"/>
      <c r="D60" s="67">
        <v>0</v>
      </c>
      <c r="E60" s="64"/>
      <c r="F60" s="65"/>
      <c r="G60" s="65"/>
      <c r="H60" s="65"/>
      <c r="I60" s="65"/>
      <c r="J60" s="65"/>
      <c r="K60" s="65">
        <f>K59*D60</f>
        <v>0</v>
      </c>
    </row>
    <row r="61" spans="1:11" s="84" customFormat="1" ht="14.4">
      <c r="A61" s="19"/>
      <c r="B61" s="63" t="s">
        <v>56</v>
      </c>
      <c r="C61" s="63"/>
      <c r="D61" s="67"/>
      <c r="E61" s="64"/>
      <c r="F61" s="65"/>
      <c r="G61" s="65"/>
      <c r="H61" s="65"/>
      <c r="I61" s="65"/>
      <c r="J61" s="65"/>
      <c r="K61" s="65">
        <f>SUM(K59:K60)</f>
        <v>0</v>
      </c>
    </row>
    <row r="62" spans="1:11" s="84" customFormat="1" ht="14.4">
      <c r="A62" s="19"/>
      <c r="B62" s="63" t="s">
        <v>16</v>
      </c>
      <c r="C62" s="63"/>
      <c r="D62" s="67">
        <v>0</v>
      </c>
      <c r="E62" s="64"/>
      <c r="F62" s="65"/>
      <c r="G62" s="65"/>
      <c r="H62" s="65"/>
      <c r="I62" s="65"/>
      <c r="J62" s="65"/>
      <c r="K62" s="65">
        <f>K61*D62</f>
        <v>0</v>
      </c>
    </row>
    <row r="63" spans="1:11" s="84" customFormat="1" ht="14.4">
      <c r="A63" s="19"/>
      <c r="B63" s="63" t="s">
        <v>59</v>
      </c>
      <c r="C63" s="63"/>
      <c r="D63" s="67"/>
      <c r="E63" s="64"/>
      <c r="F63" s="65"/>
      <c r="G63" s="65"/>
      <c r="H63" s="65"/>
      <c r="I63" s="65"/>
      <c r="J63" s="65"/>
      <c r="K63" s="65">
        <f>SUM(K61:K62)</f>
        <v>0</v>
      </c>
    </row>
    <row r="64" spans="1:11" s="84" customFormat="1" ht="14.4">
      <c r="A64" s="19"/>
      <c r="B64" s="63" t="s">
        <v>56</v>
      </c>
      <c r="C64" s="63"/>
      <c r="D64" s="67">
        <v>0.18</v>
      </c>
      <c r="E64" s="64"/>
      <c r="F64" s="65"/>
      <c r="G64" s="65"/>
      <c r="H64" s="65"/>
      <c r="I64" s="65"/>
      <c r="J64" s="65"/>
      <c r="K64" s="65">
        <f>K63*D64</f>
        <v>0</v>
      </c>
    </row>
    <row r="65" spans="1:11" s="84" customFormat="1" ht="14.4">
      <c r="A65" s="19"/>
      <c r="B65" s="63" t="s">
        <v>73</v>
      </c>
      <c r="C65" s="63"/>
      <c r="D65" s="67"/>
      <c r="E65" s="64"/>
      <c r="F65" s="65"/>
      <c r="G65" s="65"/>
      <c r="H65" s="65"/>
      <c r="I65" s="65"/>
      <c r="J65" s="65"/>
      <c r="K65" s="65">
        <f>SUM(K63:K64)</f>
        <v>0</v>
      </c>
    </row>
    <row r="66" spans="1:11">
      <c r="J66" s="69"/>
    </row>
    <row r="67" spans="1:11">
      <c r="J67" s="69"/>
    </row>
    <row r="68" spans="1:11" s="70" customFormat="1">
      <c r="C68" s="71"/>
      <c r="K68" s="72"/>
    </row>
  </sheetData>
  <mergeCells count="17">
    <mergeCell ref="D10:D11"/>
    <mergeCell ref="A1:K1"/>
    <mergeCell ref="A3:K3"/>
    <mergeCell ref="A5:K5"/>
    <mergeCell ref="A6:K6"/>
    <mergeCell ref="G8:H8"/>
    <mergeCell ref="I8:J8"/>
    <mergeCell ref="A8:A11"/>
    <mergeCell ref="B8:B9"/>
    <mergeCell ref="C8:C9"/>
    <mergeCell ref="D8:D9"/>
    <mergeCell ref="E8:F8"/>
    <mergeCell ref="E9:F9"/>
    <mergeCell ref="G9:H9"/>
    <mergeCell ref="I9:J9"/>
    <mergeCell ref="B10:B11"/>
    <mergeCell ref="C10:C11"/>
  </mergeCells>
  <pageMargins left="0" right="0" top="0.75" bottom="0.75" header="0.3" footer="0.3"/>
  <pageSetup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A13" workbookViewId="0">
      <selection activeCell="R27" sqref="R27"/>
    </sheetView>
  </sheetViews>
  <sheetFormatPr defaultColWidth="9.109375" defaultRowHeight="13.8"/>
  <cols>
    <col min="1" max="1" width="4" style="34" customWidth="1"/>
    <col min="2" max="2" width="37.88671875" style="34" customWidth="1"/>
    <col min="3" max="3" width="8.33203125" style="68" customWidth="1"/>
    <col min="4" max="4" width="9.5546875" style="34" bestFit="1" customWidth="1"/>
    <col min="5" max="5" width="9.6640625" style="34" customWidth="1"/>
    <col min="6" max="6" width="11.44140625" style="34" customWidth="1"/>
    <col min="7" max="7" width="8.109375" style="34" customWidth="1"/>
    <col min="8" max="8" width="11.6640625" style="34" customWidth="1"/>
    <col min="9" max="9" width="10.33203125" style="34" bestFit="1" customWidth="1"/>
    <col min="10" max="10" width="11.109375" style="34" customWidth="1"/>
    <col min="11" max="11" width="12.5546875" style="34" customWidth="1"/>
    <col min="12" max="16384" width="9.109375" style="34"/>
  </cols>
  <sheetData>
    <row r="1" spans="1:11" s="18" customFormat="1" ht="66.75" customHeight="1">
      <c r="A1" s="124" t="s">
        <v>102</v>
      </c>
      <c r="B1" s="124"/>
      <c r="C1" s="124"/>
      <c r="D1" s="124"/>
      <c r="E1" s="125"/>
      <c r="F1" s="125"/>
      <c r="G1" s="125"/>
      <c r="H1" s="125"/>
      <c r="I1" s="125"/>
      <c r="J1" s="125"/>
      <c r="K1" s="125"/>
    </row>
    <row r="3" spans="1:11">
      <c r="A3" s="140" t="s">
        <v>139</v>
      </c>
      <c r="B3" s="140"/>
      <c r="C3" s="140"/>
      <c r="D3" s="140"/>
      <c r="E3" s="140"/>
      <c r="F3" s="140"/>
      <c r="G3" s="140"/>
      <c r="H3" s="140"/>
      <c r="I3" s="140"/>
      <c r="J3" s="141"/>
      <c r="K3" s="141"/>
    </row>
    <row r="4" spans="1:11">
      <c r="A4" s="140" t="s">
        <v>89</v>
      </c>
      <c r="B4" s="140"/>
      <c r="C4" s="140"/>
      <c r="D4" s="140"/>
      <c r="E4" s="140"/>
      <c r="F4" s="140"/>
      <c r="G4" s="140"/>
      <c r="H4" s="140"/>
      <c r="I4" s="140"/>
      <c r="J4" s="141"/>
      <c r="K4" s="141"/>
    </row>
    <row r="5" spans="1:11" s="35" customFormat="1">
      <c r="A5" s="142" t="s">
        <v>38</v>
      </c>
      <c r="B5" s="142"/>
      <c r="C5" s="142"/>
      <c r="D5" s="142"/>
      <c r="E5" s="142"/>
      <c r="F5" s="142"/>
      <c r="G5" s="142"/>
      <c r="H5" s="142"/>
      <c r="I5" s="142"/>
      <c r="J5" s="143"/>
      <c r="K5" s="143"/>
    </row>
    <row r="6" spans="1:11" s="39" customFormat="1" ht="13.2">
      <c r="A6" s="145" t="s">
        <v>1</v>
      </c>
      <c r="B6" s="144" t="s">
        <v>21</v>
      </c>
      <c r="C6" s="144" t="s">
        <v>22</v>
      </c>
      <c r="D6" s="144" t="s">
        <v>23</v>
      </c>
      <c r="E6" s="144" t="s">
        <v>24</v>
      </c>
      <c r="F6" s="144"/>
      <c r="G6" s="144" t="s">
        <v>25</v>
      </c>
      <c r="H6" s="144"/>
      <c r="I6" s="144" t="s">
        <v>26</v>
      </c>
      <c r="J6" s="144"/>
      <c r="K6" s="90" t="s">
        <v>2</v>
      </c>
    </row>
    <row r="7" spans="1:11" s="41" customFormat="1" ht="13.2">
      <c r="A7" s="145"/>
      <c r="B7" s="144"/>
      <c r="C7" s="144"/>
      <c r="D7" s="144"/>
      <c r="E7" s="146" t="s">
        <v>27</v>
      </c>
      <c r="F7" s="146"/>
      <c r="G7" s="146" t="s">
        <v>28</v>
      </c>
      <c r="H7" s="146"/>
      <c r="I7" s="146" t="s">
        <v>29</v>
      </c>
      <c r="J7" s="146"/>
      <c r="K7" s="92"/>
    </row>
    <row r="8" spans="1:11" s="41" customFormat="1" ht="13.2">
      <c r="A8" s="145"/>
      <c r="B8" s="146" t="s">
        <v>30</v>
      </c>
      <c r="C8" s="146" t="s">
        <v>31</v>
      </c>
      <c r="D8" s="147" t="s">
        <v>32</v>
      </c>
      <c r="E8" s="90" t="s">
        <v>33</v>
      </c>
      <c r="F8" s="90" t="s">
        <v>2</v>
      </c>
      <c r="G8" s="90" t="s">
        <v>33</v>
      </c>
      <c r="H8" s="90" t="s">
        <v>2</v>
      </c>
      <c r="I8" s="90" t="s">
        <v>33</v>
      </c>
      <c r="J8" s="90" t="s">
        <v>2</v>
      </c>
      <c r="K8" s="92" t="s">
        <v>34</v>
      </c>
    </row>
    <row r="9" spans="1:11" s="41" customFormat="1" ht="26.4">
      <c r="A9" s="145"/>
      <c r="B9" s="146"/>
      <c r="C9" s="146"/>
      <c r="D9" s="147"/>
      <c r="E9" s="92" t="s">
        <v>35</v>
      </c>
      <c r="F9" s="92" t="s">
        <v>34</v>
      </c>
      <c r="G9" s="92" t="s">
        <v>35</v>
      </c>
      <c r="H9" s="92" t="s">
        <v>34</v>
      </c>
      <c r="I9" s="92" t="s">
        <v>35</v>
      </c>
      <c r="J9" s="92" t="s">
        <v>34</v>
      </c>
      <c r="K9" s="42"/>
    </row>
    <row r="10" spans="1:11" s="41" customFormat="1" ht="13.2">
      <c r="A10" s="91">
        <v>1</v>
      </c>
      <c r="B10" s="91">
        <v>2</v>
      </c>
      <c r="C10" s="91">
        <v>3</v>
      </c>
      <c r="D10" s="91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</row>
    <row r="11" spans="1:11" s="60" customFormat="1">
      <c r="A11" s="95"/>
      <c r="B11" s="99" t="s">
        <v>90</v>
      </c>
      <c r="C11" s="95"/>
      <c r="D11" s="47"/>
      <c r="E11" s="48"/>
      <c r="F11" s="49"/>
      <c r="G11" s="48"/>
      <c r="H11" s="49"/>
      <c r="I11" s="48"/>
      <c r="J11" s="49"/>
      <c r="K11" s="49"/>
    </row>
    <row r="12" spans="1:11" s="60" customFormat="1">
      <c r="A12" s="95">
        <v>1</v>
      </c>
      <c r="B12" s="97" t="s">
        <v>184</v>
      </c>
      <c r="C12" s="95" t="s">
        <v>147</v>
      </c>
      <c r="D12" s="47">
        <v>1</v>
      </c>
      <c r="E12" s="48"/>
      <c r="F12" s="49"/>
      <c r="G12" s="48"/>
      <c r="H12" s="49"/>
      <c r="I12" s="48"/>
      <c r="J12" s="49"/>
      <c r="K12" s="49"/>
    </row>
    <row r="13" spans="1:11" s="60" customFormat="1">
      <c r="A13" s="95">
        <v>2</v>
      </c>
      <c r="B13" s="97" t="s">
        <v>185</v>
      </c>
      <c r="C13" s="95" t="s">
        <v>147</v>
      </c>
      <c r="D13" s="47">
        <v>2</v>
      </c>
      <c r="E13" s="48"/>
      <c r="F13" s="49"/>
      <c r="G13" s="48"/>
      <c r="H13" s="49"/>
      <c r="I13" s="48"/>
      <c r="J13" s="49"/>
      <c r="K13" s="49"/>
    </row>
    <row r="14" spans="1:11" s="60" customFormat="1">
      <c r="A14" s="95">
        <v>3</v>
      </c>
      <c r="B14" s="97" t="s">
        <v>186</v>
      </c>
      <c r="C14" s="95" t="s">
        <v>166</v>
      </c>
      <c r="D14" s="47">
        <v>20</v>
      </c>
      <c r="E14" s="48"/>
      <c r="F14" s="49"/>
      <c r="G14" s="48"/>
      <c r="H14" s="49"/>
      <c r="I14" s="48"/>
      <c r="J14" s="49"/>
      <c r="K14" s="49"/>
    </row>
    <row r="15" spans="1:11" s="60" customFormat="1">
      <c r="A15" s="95">
        <v>4</v>
      </c>
      <c r="B15" s="97" t="s">
        <v>187</v>
      </c>
      <c r="C15" s="95" t="s">
        <v>147</v>
      </c>
      <c r="D15" s="47">
        <v>36</v>
      </c>
      <c r="E15" s="48"/>
      <c r="F15" s="49"/>
      <c r="G15" s="48"/>
      <c r="H15" s="49"/>
      <c r="I15" s="48"/>
      <c r="J15" s="49"/>
      <c r="K15" s="49"/>
    </row>
    <row r="16" spans="1:11" s="60" customFormat="1">
      <c r="A16" s="95">
        <v>5</v>
      </c>
      <c r="B16" s="97" t="s">
        <v>188</v>
      </c>
      <c r="C16" s="95" t="s">
        <v>147</v>
      </c>
      <c r="D16" s="47">
        <v>2</v>
      </c>
      <c r="E16" s="48"/>
      <c r="F16" s="49"/>
      <c r="G16" s="48"/>
      <c r="H16" s="49"/>
      <c r="I16" s="48"/>
      <c r="J16" s="49"/>
      <c r="K16" s="49"/>
    </row>
    <row r="17" spans="1:11" s="60" customFormat="1">
      <c r="A17" s="95">
        <v>6</v>
      </c>
      <c r="B17" s="97" t="s">
        <v>189</v>
      </c>
      <c r="C17" s="95" t="s">
        <v>172</v>
      </c>
      <c r="D17" s="119">
        <v>0.3</v>
      </c>
      <c r="E17" s="48"/>
      <c r="F17" s="49"/>
      <c r="G17" s="48"/>
      <c r="H17" s="49"/>
      <c r="I17" s="48"/>
      <c r="J17" s="49"/>
      <c r="K17" s="49"/>
    </row>
    <row r="18" spans="1:11" s="60" customFormat="1" ht="27.6">
      <c r="A18" s="95">
        <v>7</v>
      </c>
      <c r="B18" s="97" t="s">
        <v>190</v>
      </c>
      <c r="C18" s="95" t="s">
        <v>172</v>
      </c>
      <c r="D18" s="47">
        <v>1</v>
      </c>
      <c r="E18" s="48"/>
      <c r="F18" s="49"/>
      <c r="G18" s="48"/>
      <c r="H18" s="49"/>
      <c r="I18" s="48"/>
      <c r="J18" s="49"/>
      <c r="K18" s="49"/>
    </row>
    <row r="19" spans="1:11" s="60" customFormat="1">
      <c r="A19" s="95">
        <v>8</v>
      </c>
      <c r="B19" s="97" t="s">
        <v>191</v>
      </c>
      <c r="C19" s="95" t="s">
        <v>147</v>
      </c>
      <c r="D19" s="47">
        <v>4</v>
      </c>
      <c r="E19" s="48"/>
      <c r="F19" s="49"/>
      <c r="G19" s="48"/>
      <c r="H19" s="49"/>
      <c r="I19" s="48"/>
      <c r="J19" s="49"/>
      <c r="K19" s="49"/>
    </row>
    <row r="20" spans="1:11" s="60" customFormat="1">
      <c r="A20" s="95">
        <v>9</v>
      </c>
      <c r="B20" s="97" t="s">
        <v>192</v>
      </c>
      <c r="C20" s="95" t="s">
        <v>147</v>
      </c>
      <c r="D20" s="47">
        <v>1</v>
      </c>
      <c r="E20" s="48"/>
      <c r="F20" s="49"/>
      <c r="G20" s="48"/>
      <c r="H20" s="49"/>
      <c r="I20" s="48"/>
      <c r="J20" s="49"/>
      <c r="K20" s="49"/>
    </row>
    <row r="21" spans="1:11" s="60" customFormat="1">
      <c r="A21" s="95">
        <v>10</v>
      </c>
      <c r="B21" s="97" t="s">
        <v>193</v>
      </c>
      <c r="C21" s="95" t="s">
        <v>147</v>
      </c>
      <c r="D21" s="47">
        <v>1</v>
      </c>
      <c r="E21" s="48"/>
      <c r="F21" s="49"/>
      <c r="G21" s="48"/>
      <c r="H21" s="49"/>
      <c r="I21" s="48"/>
      <c r="J21" s="49"/>
      <c r="K21" s="49"/>
    </row>
    <row r="22" spans="1:11" s="60" customFormat="1">
      <c r="A22" s="95">
        <v>11</v>
      </c>
      <c r="B22" s="97" t="s">
        <v>194</v>
      </c>
      <c r="C22" s="95" t="s">
        <v>147</v>
      </c>
      <c r="D22" s="47">
        <v>1</v>
      </c>
      <c r="E22" s="48"/>
      <c r="F22" s="49"/>
      <c r="G22" s="48"/>
      <c r="H22" s="49"/>
      <c r="I22" s="48"/>
      <c r="J22" s="49"/>
      <c r="K22" s="49"/>
    </row>
    <row r="23" spans="1:11" s="60" customFormat="1">
      <c r="A23" s="95">
        <v>12</v>
      </c>
      <c r="B23" s="97" t="s">
        <v>193</v>
      </c>
      <c r="C23" s="95" t="s">
        <v>147</v>
      </c>
      <c r="D23" s="47">
        <v>1</v>
      </c>
      <c r="E23" s="48"/>
      <c r="F23" s="49"/>
      <c r="G23" s="48"/>
      <c r="H23" s="49"/>
      <c r="I23" s="48"/>
      <c r="J23" s="49"/>
      <c r="K23" s="49"/>
    </row>
    <row r="24" spans="1:11" s="60" customFormat="1">
      <c r="A24" s="95">
        <v>13</v>
      </c>
      <c r="B24" s="97" t="s">
        <v>196</v>
      </c>
      <c r="C24" s="95" t="s">
        <v>166</v>
      </c>
      <c r="D24" s="47">
        <v>10</v>
      </c>
      <c r="E24" s="48"/>
      <c r="F24" s="49"/>
      <c r="G24" s="48"/>
      <c r="H24" s="49"/>
      <c r="I24" s="48"/>
      <c r="J24" s="49"/>
      <c r="K24" s="49"/>
    </row>
    <row r="25" spans="1:11" s="60" customFormat="1">
      <c r="A25" s="95">
        <v>14</v>
      </c>
      <c r="B25" s="97" t="s">
        <v>195</v>
      </c>
      <c r="C25" s="95" t="s">
        <v>166</v>
      </c>
      <c r="D25" s="47">
        <v>20</v>
      </c>
      <c r="E25" s="48"/>
      <c r="F25" s="49"/>
      <c r="G25" s="48"/>
      <c r="H25" s="49"/>
      <c r="I25" s="48"/>
      <c r="J25" s="49"/>
      <c r="K25" s="49"/>
    </row>
    <row r="26" spans="1:11" s="60" customFormat="1">
      <c r="A26" s="95">
        <v>15</v>
      </c>
      <c r="B26" s="97" t="s">
        <v>197</v>
      </c>
      <c r="C26" s="95" t="s">
        <v>147</v>
      </c>
      <c r="D26" s="47">
        <v>1</v>
      </c>
      <c r="E26" s="48"/>
      <c r="F26" s="49"/>
      <c r="G26" s="48"/>
      <c r="H26" s="49"/>
      <c r="I26" s="48"/>
      <c r="J26" s="49"/>
      <c r="K26" s="49"/>
    </row>
    <row r="27" spans="1:11" s="60" customFormat="1">
      <c r="A27" s="95">
        <v>16</v>
      </c>
      <c r="B27" s="97" t="s">
        <v>198</v>
      </c>
      <c r="C27" s="95" t="s">
        <v>147</v>
      </c>
      <c r="D27" s="47">
        <v>1</v>
      </c>
      <c r="E27" s="48"/>
      <c r="F27" s="49"/>
      <c r="G27" s="48"/>
      <c r="H27" s="49"/>
      <c r="I27" s="48"/>
      <c r="J27" s="49"/>
      <c r="K27" s="49"/>
    </row>
    <row r="28" spans="1:11" s="60" customFormat="1">
      <c r="A28" s="95">
        <v>17</v>
      </c>
      <c r="B28" s="97" t="s">
        <v>199</v>
      </c>
      <c r="C28" s="95" t="s">
        <v>147</v>
      </c>
      <c r="D28" s="47">
        <v>1</v>
      </c>
      <c r="E28" s="48"/>
      <c r="F28" s="49"/>
      <c r="G28" s="48"/>
      <c r="H28" s="49"/>
      <c r="I28" s="48"/>
      <c r="J28" s="49"/>
      <c r="K28" s="49"/>
    </row>
    <row r="29" spans="1:11" s="60" customFormat="1">
      <c r="A29" s="95"/>
      <c r="B29" s="97"/>
      <c r="C29" s="95"/>
      <c r="D29" s="47"/>
      <c r="E29" s="48"/>
      <c r="F29" s="49"/>
      <c r="G29" s="48"/>
      <c r="H29" s="49"/>
      <c r="I29" s="48"/>
      <c r="J29" s="49"/>
      <c r="K29" s="49"/>
    </row>
    <row r="30" spans="1:11" s="66" customFormat="1">
      <c r="A30" s="62"/>
      <c r="B30" s="63" t="s">
        <v>56</v>
      </c>
      <c r="C30" s="63"/>
      <c r="D30" s="62"/>
      <c r="E30" s="64"/>
      <c r="F30" s="65">
        <f>SUM(F11:F29)</f>
        <v>0</v>
      </c>
      <c r="G30" s="65"/>
      <c r="H30" s="65">
        <f>SUM(H11:H29)</f>
        <v>0</v>
      </c>
      <c r="I30" s="65"/>
      <c r="J30" s="65">
        <f>SUM(J11:J29)</f>
        <v>0</v>
      </c>
      <c r="K30" s="65">
        <f t="shared" ref="K30" si="0">F30+H30+J30</f>
        <v>0</v>
      </c>
    </row>
    <row r="31" spans="1:11" s="84" customFormat="1" ht="14.4">
      <c r="A31" s="19"/>
      <c r="B31" s="63" t="s">
        <v>57</v>
      </c>
      <c r="C31" s="63"/>
      <c r="D31" s="67">
        <v>0</v>
      </c>
      <c r="E31" s="64"/>
      <c r="F31" s="65"/>
      <c r="G31" s="65"/>
      <c r="H31" s="65"/>
      <c r="I31" s="65"/>
      <c r="J31" s="65"/>
      <c r="K31" s="65">
        <f>K30*D31</f>
        <v>0</v>
      </c>
    </row>
    <row r="32" spans="1:11" s="84" customFormat="1" ht="14.4">
      <c r="A32" s="19"/>
      <c r="B32" s="63" t="s">
        <v>56</v>
      </c>
      <c r="C32" s="63"/>
      <c r="D32" s="67"/>
      <c r="E32" s="64"/>
      <c r="F32" s="65"/>
      <c r="G32" s="65"/>
      <c r="H32" s="65"/>
      <c r="I32" s="65"/>
      <c r="J32" s="65"/>
      <c r="K32" s="65">
        <f>SUM(K30:K31)</f>
        <v>0</v>
      </c>
    </row>
    <row r="33" spans="1:11" s="84" customFormat="1" ht="14.4">
      <c r="A33" s="19"/>
      <c r="B33" s="63" t="s">
        <v>58</v>
      </c>
      <c r="C33" s="63"/>
      <c r="D33" s="67">
        <v>0</v>
      </c>
      <c r="E33" s="64"/>
      <c r="F33" s="65"/>
      <c r="G33" s="65"/>
      <c r="H33" s="65"/>
      <c r="I33" s="65"/>
      <c r="J33" s="65"/>
      <c r="K33" s="65">
        <f>K32*D33</f>
        <v>0</v>
      </c>
    </row>
    <row r="34" spans="1:11" s="84" customFormat="1" ht="14.4">
      <c r="A34" s="19"/>
      <c r="B34" s="63" t="s">
        <v>56</v>
      </c>
      <c r="C34" s="63"/>
      <c r="D34" s="67"/>
      <c r="E34" s="64"/>
      <c r="F34" s="65"/>
      <c r="G34" s="65"/>
      <c r="H34" s="65"/>
      <c r="I34" s="65"/>
      <c r="J34" s="65"/>
      <c r="K34" s="65">
        <f>SUM(K32:K33)</f>
        <v>0</v>
      </c>
    </row>
    <row r="35" spans="1:11" s="84" customFormat="1" ht="14.4">
      <c r="A35" s="19"/>
      <c r="B35" s="63" t="s">
        <v>16</v>
      </c>
      <c r="C35" s="63"/>
      <c r="D35" s="67">
        <v>0</v>
      </c>
      <c r="E35" s="64"/>
      <c r="F35" s="65"/>
      <c r="G35" s="65"/>
      <c r="H35" s="65"/>
      <c r="I35" s="65"/>
      <c r="J35" s="65"/>
      <c r="K35" s="65">
        <f>K34*D35</f>
        <v>0</v>
      </c>
    </row>
    <row r="36" spans="1:11" s="84" customFormat="1" ht="14.4">
      <c r="A36" s="19"/>
      <c r="B36" s="63" t="s">
        <v>59</v>
      </c>
      <c r="C36" s="63"/>
      <c r="D36" s="67"/>
      <c r="E36" s="64"/>
      <c r="F36" s="65"/>
      <c r="G36" s="65"/>
      <c r="H36" s="65"/>
      <c r="I36" s="65"/>
      <c r="J36" s="65"/>
      <c r="K36" s="65">
        <f>SUM(K34:K35)</f>
        <v>0</v>
      </c>
    </row>
    <row r="37" spans="1:11" s="84" customFormat="1" ht="14.4">
      <c r="A37" s="19"/>
      <c r="B37" s="63" t="s">
        <v>56</v>
      </c>
      <c r="C37" s="63"/>
      <c r="D37" s="67">
        <v>0.18</v>
      </c>
      <c r="E37" s="64"/>
      <c r="F37" s="65"/>
      <c r="G37" s="65"/>
      <c r="H37" s="65"/>
      <c r="I37" s="65"/>
      <c r="J37" s="65"/>
      <c r="K37" s="65">
        <f>K36*D37</f>
        <v>0</v>
      </c>
    </row>
    <row r="38" spans="1:11" s="84" customFormat="1" ht="14.4">
      <c r="A38" s="19"/>
      <c r="B38" s="63" t="s">
        <v>73</v>
      </c>
      <c r="C38" s="63"/>
      <c r="D38" s="67"/>
      <c r="E38" s="64"/>
      <c r="F38" s="65"/>
      <c r="G38" s="65"/>
      <c r="H38" s="65"/>
      <c r="I38" s="65"/>
      <c r="J38" s="65"/>
      <c r="K38" s="65">
        <f>SUM(K36:K37)</f>
        <v>0</v>
      </c>
    </row>
    <row r="39" spans="1:11">
      <c r="J39" s="69"/>
    </row>
    <row r="40" spans="1:11">
      <c r="J40" s="69"/>
    </row>
    <row r="41" spans="1:11" s="70" customFormat="1">
      <c r="C41" s="71"/>
      <c r="K41" s="72"/>
    </row>
  </sheetData>
  <mergeCells count="17">
    <mergeCell ref="D8:D9"/>
    <mergeCell ref="A1:K1"/>
    <mergeCell ref="A3:K3"/>
    <mergeCell ref="A4:K4"/>
    <mergeCell ref="A5:K5"/>
    <mergeCell ref="G6:H6"/>
    <mergeCell ref="I6:J6"/>
    <mergeCell ref="A6:A9"/>
    <mergeCell ref="B6:B7"/>
    <mergeCell ref="C6:C7"/>
    <mergeCell ref="D6:D7"/>
    <mergeCell ref="E6:F6"/>
    <mergeCell ref="E7:F7"/>
    <mergeCell ref="G7:H7"/>
    <mergeCell ref="I7:J7"/>
    <mergeCell ref="B8:B9"/>
    <mergeCell ref="C8:C9"/>
  </mergeCells>
  <pageMargins left="0" right="0" top="0.75" bottom="0.75" header="0.3" footer="0.3"/>
  <pageSetup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workbookViewId="0">
      <selection activeCell="O8" sqref="O8"/>
    </sheetView>
  </sheetViews>
  <sheetFormatPr defaultColWidth="9.109375" defaultRowHeight="13.8"/>
  <cols>
    <col min="1" max="1" width="4" style="34" customWidth="1"/>
    <col min="2" max="2" width="37.88671875" style="34" customWidth="1"/>
    <col min="3" max="3" width="8.33203125" style="68" customWidth="1"/>
    <col min="4" max="4" width="9.5546875" style="34" bestFit="1" customWidth="1"/>
    <col min="5" max="5" width="9.6640625" style="34" customWidth="1"/>
    <col min="6" max="6" width="11.44140625" style="34" customWidth="1"/>
    <col min="7" max="7" width="8.109375" style="34" customWidth="1"/>
    <col min="8" max="8" width="11.6640625" style="34" customWidth="1"/>
    <col min="9" max="9" width="10.33203125" style="34" bestFit="1" customWidth="1"/>
    <col min="10" max="10" width="11.109375" style="34" customWidth="1"/>
    <col min="11" max="11" width="12.5546875" style="34" customWidth="1"/>
    <col min="12" max="16384" width="9.109375" style="34"/>
  </cols>
  <sheetData>
    <row r="1" spans="1:11" s="18" customFormat="1" ht="66.75" customHeight="1">
      <c r="A1" s="124" t="s">
        <v>102</v>
      </c>
      <c r="B1" s="124"/>
      <c r="C1" s="124"/>
      <c r="D1" s="124"/>
      <c r="E1" s="125"/>
      <c r="F1" s="125"/>
      <c r="G1" s="125"/>
      <c r="H1" s="125"/>
      <c r="I1" s="125"/>
      <c r="J1" s="125"/>
      <c r="K1" s="125"/>
    </row>
    <row r="3" spans="1:11">
      <c r="A3" s="140" t="s">
        <v>88</v>
      </c>
      <c r="B3" s="140"/>
      <c r="C3" s="140"/>
      <c r="D3" s="140"/>
      <c r="E3" s="140"/>
      <c r="F3" s="140"/>
      <c r="G3" s="140"/>
      <c r="H3" s="140"/>
      <c r="I3" s="140"/>
      <c r="J3" s="141"/>
      <c r="K3" s="141"/>
    </row>
    <row r="4" spans="1:11">
      <c r="A4" s="140" t="s">
        <v>138</v>
      </c>
      <c r="B4" s="140"/>
      <c r="C4" s="140"/>
      <c r="D4" s="140"/>
      <c r="E4" s="140"/>
      <c r="F4" s="140"/>
      <c r="G4" s="140"/>
      <c r="H4" s="140"/>
      <c r="I4" s="140"/>
      <c r="J4" s="141"/>
      <c r="K4" s="141"/>
    </row>
    <row r="5" spans="1:11" s="35" customFormat="1">
      <c r="A5" s="142" t="s">
        <v>38</v>
      </c>
      <c r="B5" s="142"/>
      <c r="C5" s="142"/>
      <c r="D5" s="142"/>
      <c r="E5" s="142"/>
      <c r="F5" s="142"/>
      <c r="G5" s="142"/>
      <c r="H5" s="142"/>
      <c r="I5" s="142"/>
      <c r="J5" s="143"/>
      <c r="K5" s="143"/>
    </row>
    <row r="6" spans="1:11" s="39" customFormat="1" ht="25.5" customHeight="1">
      <c r="A6" s="145" t="s">
        <v>1</v>
      </c>
      <c r="B6" s="144" t="s">
        <v>21</v>
      </c>
      <c r="C6" s="144" t="s">
        <v>22</v>
      </c>
      <c r="D6" s="144" t="s">
        <v>23</v>
      </c>
      <c r="E6" s="144" t="s">
        <v>24</v>
      </c>
      <c r="F6" s="144"/>
      <c r="G6" s="144" t="s">
        <v>25</v>
      </c>
      <c r="H6" s="144"/>
      <c r="I6" s="144" t="s">
        <v>26</v>
      </c>
      <c r="J6" s="144"/>
      <c r="K6" s="112" t="s">
        <v>2</v>
      </c>
    </row>
    <row r="7" spans="1:11" s="41" customFormat="1" ht="13.2">
      <c r="A7" s="145"/>
      <c r="B7" s="144"/>
      <c r="C7" s="144"/>
      <c r="D7" s="144"/>
      <c r="E7" s="146" t="s">
        <v>27</v>
      </c>
      <c r="F7" s="146"/>
      <c r="G7" s="146" t="s">
        <v>28</v>
      </c>
      <c r="H7" s="146"/>
      <c r="I7" s="146" t="s">
        <v>29</v>
      </c>
      <c r="J7" s="146"/>
      <c r="K7" s="114"/>
    </row>
    <row r="8" spans="1:11" s="41" customFormat="1" ht="13.2">
      <c r="A8" s="145"/>
      <c r="B8" s="146" t="s">
        <v>30</v>
      </c>
      <c r="C8" s="146" t="s">
        <v>31</v>
      </c>
      <c r="D8" s="147" t="s">
        <v>32</v>
      </c>
      <c r="E8" s="112" t="s">
        <v>33</v>
      </c>
      <c r="F8" s="112" t="s">
        <v>2</v>
      </c>
      <c r="G8" s="112" t="s">
        <v>33</v>
      </c>
      <c r="H8" s="112" t="s">
        <v>2</v>
      </c>
      <c r="I8" s="112" t="s">
        <v>33</v>
      </c>
      <c r="J8" s="112" t="s">
        <v>2</v>
      </c>
      <c r="K8" s="114" t="s">
        <v>34</v>
      </c>
    </row>
    <row r="9" spans="1:11" s="41" customFormat="1" ht="26.4">
      <c r="A9" s="145"/>
      <c r="B9" s="146"/>
      <c r="C9" s="146"/>
      <c r="D9" s="147"/>
      <c r="E9" s="114" t="s">
        <v>35</v>
      </c>
      <c r="F9" s="114" t="s">
        <v>34</v>
      </c>
      <c r="G9" s="114" t="s">
        <v>35</v>
      </c>
      <c r="H9" s="114" t="s">
        <v>34</v>
      </c>
      <c r="I9" s="114" t="s">
        <v>35</v>
      </c>
      <c r="J9" s="114" t="s">
        <v>34</v>
      </c>
      <c r="K9" s="42"/>
    </row>
    <row r="10" spans="1:11" s="41" customFormat="1" ht="13.2">
      <c r="A10" s="113">
        <v>1</v>
      </c>
      <c r="B10" s="113">
        <v>2</v>
      </c>
      <c r="C10" s="113">
        <v>3</v>
      </c>
      <c r="D10" s="113">
        <v>4</v>
      </c>
      <c r="E10" s="113">
        <v>5</v>
      </c>
      <c r="F10" s="113">
        <v>6</v>
      </c>
      <c r="G10" s="113">
        <v>7</v>
      </c>
      <c r="H10" s="113">
        <v>8</v>
      </c>
      <c r="I10" s="113">
        <v>9</v>
      </c>
      <c r="J10" s="113">
        <v>10</v>
      </c>
      <c r="K10" s="113">
        <v>11</v>
      </c>
    </row>
    <row r="11" spans="1:11" s="60" customFormat="1">
      <c r="A11" s="95"/>
      <c r="B11" s="118" t="s">
        <v>143</v>
      </c>
      <c r="C11" s="95"/>
      <c r="D11" s="47"/>
      <c r="E11" s="48"/>
      <c r="F11" s="49"/>
      <c r="G11" s="48"/>
      <c r="H11" s="49"/>
      <c r="I11" s="48"/>
      <c r="J11" s="49"/>
      <c r="K11" s="49"/>
    </row>
    <row r="12" spans="1:11" s="60" customFormat="1" ht="27.6">
      <c r="A12" s="95">
        <v>1</v>
      </c>
      <c r="B12" s="97" t="s">
        <v>146</v>
      </c>
      <c r="C12" s="95" t="s">
        <v>253</v>
      </c>
      <c r="D12" s="47">
        <v>1</v>
      </c>
      <c r="E12" s="48"/>
      <c r="F12" s="49"/>
      <c r="G12" s="48"/>
      <c r="H12" s="49"/>
      <c r="I12" s="48"/>
      <c r="J12" s="49"/>
      <c r="K12" s="49"/>
    </row>
    <row r="13" spans="1:11" s="60" customFormat="1">
      <c r="A13" s="95">
        <v>2</v>
      </c>
      <c r="B13" s="97" t="s">
        <v>148</v>
      </c>
      <c r="C13" s="95" t="s">
        <v>147</v>
      </c>
      <c r="D13" s="47">
        <v>1</v>
      </c>
      <c r="E13" s="48"/>
      <c r="F13" s="49"/>
      <c r="G13" s="48"/>
      <c r="H13" s="49"/>
      <c r="I13" s="48"/>
      <c r="J13" s="49"/>
      <c r="K13" s="49"/>
    </row>
    <row r="14" spans="1:11" s="60" customFormat="1">
      <c r="A14" s="95">
        <v>3</v>
      </c>
      <c r="B14" s="97" t="s">
        <v>149</v>
      </c>
      <c r="C14" s="95" t="s">
        <v>147</v>
      </c>
      <c r="D14" s="47">
        <v>1</v>
      </c>
      <c r="E14" s="48"/>
      <c r="F14" s="49"/>
      <c r="G14" s="48"/>
      <c r="H14" s="49"/>
      <c r="I14" s="48"/>
      <c r="J14" s="49"/>
      <c r="K14" s="49"/>
    </row>
    <row r="15" spans="1:11" s="60" customFormat="1">
      <c r="A15" s="95">
        <v>4</v>
      </c>
      <c r="B15" s="97" t="s">
        <v>150</v>
      </c>
      <c r="C15" s="95" t="s">
        <v>147</v>
      </c>
      <c r="D15" s="47">
        <v>1</v>
      </c>
      <c r="E15" s="48"/>
      <c r="F15" s="49"/>
      <c r="G15" s="48"/>
      <c r="H15" s="49"/>
      <c r="I15" s="48"/>
      <c r="J15" s="49"/>
      <c r="K15" s="49"/>
    </row>
    <row r="16" spans="1:11" s="60" customFormat="1">
      <c r="A16" s="95">
        <v>5</v>
      </c>
      <c r="B16" s="97" t="s">
        <v>151</v>
      </c>
      <c r="C16" s="95" t="s">
        <v>147</v>
      </c>
      <c r="D16" s="47">
        <v>2</v>
      </c>
      <c r="E16" s="48"/>
      <c r="F16" s="49"/>
      <c r="G16" s="48"/>
      <c r="H16" s="49"/>
      <c r="I16" s="48"/>
      <c r="J16" s="49"/>
      <c r="K16" s="49"/>
    </row>
    <row r="17" spans="1:11" s="60" customFormat="1">
      <c r="A17" s="95">
        <v>6</v>
      </c>
      <c r="B17" s="97" t="s">
        <v>152</v>
      </c>
      <c r="C17" s="95" t="s">
        <v>147</v>
      </c>
      <c r="D17" s="47">
        <v>3</v>
      </c>
      <c r="E17" s="48"/>
      <c r="F17" s="49"/>
      <c r="G17" s="48"/>
      <c r="H17" s="49"/>
      <c r="I17" s="48"/>
      <c r="J17" s="49"/>
      <c r="K17" s="49"/>
    </row>
    <row r="18" spans="1:11" s="60" customFormat="1">
      <c r="A18" s="95">
        <v>7</v>
      </c>
      <c r="B18" s="97" t="s">
        <v>153</v>
      </c>
      <c r="C18" s="95" t="s">
        <v>147</v>
      </c>
      <c r="D18" s="47">
        <v>5</v>
      </c>
      <c r="E18" s="48"/>
      <c r="F18" s="49"/>
      <c r="G18" s="48"/>
      <c r="H18" s="49"/>
      <c r="I18" s="48"/>
      <c r="J18" s="49"/>
      <c r="K18" s="49"/>
    </row>
    <row r="19" spans="1:11" s="60" customFormat="1">
      <c r="A19" s="95">
        <v>8</v>
      </c>
      <c r="B19" s="97" t="s">
        <v>154</v>
      </c>
      <c r="C19" s="95" t="s">
        <v>147</v>
      </c>
      <c r="D19" s="47">
        <v>5</v>
      </c>
      <c r="E19" s="48"/>
      <c r="F19" s="49"/>
      <c r="G19" s="48"/>
      <c r="H19" s="49"/>
      <c r="I19" s="48"/>
      <c r="J19" s="49"/>
      <c r="K19" s="49"/>
    </row>
    <row r="20" spans="1:11" s="60" customFormat="1">
      <c r="A20" s="95">
        <v>9</v>
      </c>
      <c r="B20" s="97" t="s">
        <v>155</v>
      </c>
      <c r="C20" s="95" t="s">
        <v>147</v>
      </c>
      <c r="D20" s="47">
        <v>10</v>
      </c>
      <c r="E20" s="48"/>
      <c r="F20" s="49"/>
      <c r="G20" s="48"/>
      <c r="H20" s="49"/>
      <c r="I20" s="48"/>
      <c r="J20" s="49"/>
      <c r="K20" s="49"/>
    </row>
    <row r="21" spans="1:11" s="60" customFormat="1">
      <c r="A21" s="95">
        <v>10</v>
      </c>
      <c r="B21" s="97" t="s">
        <v>156</v>
      </c>
      <c r="C21" s="95" t="s">
        <v>147</v>
      </c>
      <c r="D21" s="47">
        <v>5</v>
      </c>
      <c r="E21" s="48"/>
      <c r="F21" s="49"/>
      <c r="G21" s="48"/>
      <c r="H21" s="49"/>
      <c r="I21" s="48"/>
      <c r="J21" s="49"/>
      <c r="K21" s="49"/>
    </row>
    <row r="22" spans="1:11" s="60" customFormat="1">
      <c r="A22" s="95">
        <v>11</v>
      </c>
      <c r="B22" s="97" t="s">
        <v>157</v>
      </c>
      <c r="C22" s="95" t="s">
        <v>147</v>
      </c>
      <c r="D22" s="47">
        <v>2</v>
      </c>
      <c r="E22" s="48"/>
      <c r="F22" s="49"/>
      <c r="G22" s="48"/>
      <c r="H22" s="49"/>
      <c r="I22" s="48"/>
      <c r="J22" s="49"/>
      <c r="K22" s="49"/>
    </row>
    <row r="23" spans="1:11" s="60" customFormat="1">
      <c r="A23" s="95">
        <v>12</v>
      </c>
      <c r="B23" s="97" t="s">
        <v>158</v>
      </c>
      <c r="C23" s="95" t="s">
        <v>147</v>
      </c>
      <c r="D23" s="47">
        <v>2</v>
      </c>
      <c r="E23" s="48"/>
      <c r="F23" s="49"/>
      <c r="G23" s="48"/>
      <c r="H23" s="49"/>
      <c r="I23" s="48"/>
      <c r="J23" s="49"/>
      <c r="K23" s="49"/>
    </row>
    <row r="24" spans="1:11" s="60" customFormat="1">
      <c r="A24" s="95">
        <v>13</v>
      </c>
      <c r="B24" s="97" t="s">
        <v>159</v>
      </c>
      <c r="C24" s="95" t="s">
        <v>147</v>
      </c>
      <c r="D24" s="47">
        <v>2</v>
      </c>
      <c r="E24" s="48"/>
      <c r="F24" s="49"/>
      <c r="G24" s="48"/>
      <c r="H24" s="49"/>
      <c r="I24" s="48"/>
      <c r="J24" s="49"/>
      <c r="K24" s="49"/>
    </row>
    <row r="25" spans="1:11" s="60" customFormat="1">
      <c r="A25" s="95">
        <v>14</v>
      </c>
      <c r="B25" s="97" t="s">
        <v>160</v>
      </c>
      <c r="C25" s="95" t="s">
        <v>147</v>
      </c>
      <c r="D25" s="47">
        <v>3</v>
      </c>
      <c r="E25" s="48"/>
      <c r="F25" s="49"/>
      <c r="G25" s="48"/>
      <c r="H25" s="49"/>
      <c r="I25" s="48"/>
      <c r="J25" s="49"/>
      <c r="K25" s="49"/>
    </row>
    <row r="26" spans="1:11" s="60" customFormat="1">
      <c r="A26" s="95">
        <v>15</v>
      </c>
      <c r="B26" s="97" t="s">
        <v>161</v>
      </c>
      <c r="C26" s="95" t="s">
        <v>147</v>
      </c>
      <c r="D26" s="47">
        <v>1</v>
      </c>
      <c r="E26" s="48"/>
      <c r="F26" s="49"/>
      <c r="G26" s="48"/>
      <c r="H26" s="49"/>
      <c r="I26" s="48"/>
      <c r="J26" s="49"/>
      <c r="K26" s="49"/>
    </row>
    <row r="27" spans="1:11" s="60" customFormat="1">
      <c r="A27" s="95">
        <v>16</v>
      </c>
      <c r="B27" s="97" t="s">
        <v>162</v>
      </c>
      <c r="C27" s="95" t="s">
        <v>147</v>
      </c>
      <c r="D27" s="47">
        <v>2</v>
      </c>
      <c r="E27" s="48"/>
      <c r="F27" s="49"/>
      <c r="G27" s="48"/>
      <c r="H27" s="49"/>
      <c r="I27" s="48"/>
      <c r="J27" s="49"/>
      <c r="K27" s="49"/>
    </row>
    <row r="28" spans="1:11" s="60" customFormat="1">
      <c r="A28" s="95">
        <v>17</v>
      </c>
      <c r="B28" s="97" t="s">
        <v>163</v>
      </c>
      <c r="C28" s="95" t="s">
        <v>147</v>
      </c>
      <c r="D28" s="47">
        <v>6</v>
      </c>
      <c r="E28" s="48"/>
      <c r="F28" s="49"/>
      <c r="G28" s="48"/>
      <c r="H28" s="49"/>
      <c r="I28" s="48"/>
      <c r="J28" s="49"/>
      <c r="K28" s="49"/>
    </row>
    <row r="29" spans="1:11" s="60" customFormat="1">
      <c r="A29" s="95">
        <v>18</v>
      </c>
      <c r="B29" s="97" t="s">
        <v>164</v>
      </c>
      <c r="C29" s="95" t="s">
        <v>147</v>
      </c>
      <c r="D29" s="47">
        <v>6</v>
      </c>
      <c r="E29" s="48"/>
      <c r="F29" s="49"/>
      <c r="G29" s="48"/>
      <c r="H29" s="49"/>
      <c r="I29" s="48"/>
      <c r="J29" s="49"/>
      <c r="K29" s="49"/>
    </row>
    <row r="30" spans="1:11" s="60" customFormat="1">
      <c r="A30" s="95">
        <v>19</v>
      </c>
      <c r="B30" s="97" t="s">
        <v>165</v>
      </c>
      <c r="C30" s="95" t="s">
        <v>166</v>
      </c>
      <c r="D30" s="47">
        <v>24</v>
      </c>
      <c r="E30" s="48"/>
      <c r="F30" s="49"/>
      <c r="G30" s="48"/>
      <c r="H30" s="49"/>
      <c r="I30" s="48"/>
      <c r="J30" s="49"/>
      <c r="K30" s="49"/>
    </row>
    <row r="31" spans="1:11" s="60" customFormat="1">
      <c r="A31" s="95">
        <v>20</v>
      </c>
      <c r="B31" s="97" t="s">
        <v>167</v>
      </c>
      <c r="C31" s="95" t="s">
        <v>166</v>
      </c>
      <c r="D31" s="47">
        <v>32</v>
      </c>
      <c r="E31" s="48"/>
      <c r="F31" s="49"/>
      <c r="G31" s="48"/>
      <c r="H31" s="49"/>
      <c r="I31" s="48"/>
      <c r="J31" s="49"/>
      <c r="K31" s="49"/>
    </row>
    <row r="32" spans="1:11" s="60" customFormat="1">
      <c r="A32" s="95">
        <v>21</v>
      </c>
      <c r="B32" s="97" t="s">
        <v>168</v>
      </c>
      <c r="C32" s="95" t="s">
        <v>166</v>
      </c>
      <c r="D32" s="47">
        <v>40</v>
      </c>
      <c r="E32" s="48"/>
      <c r="F32" s="49"/>
      <c r="G32" s="48"/>
      <c r="H32" s="49"/>
      <c r="I32" s="48"/>
      <c r="J32" s="49"/>
      <c r="K32" s="49"/>
    </row>
    <row r="33" spans="1:11" s="60" customFormat="1">
      <c r="A33" s="95">
        <v>22</v>
      </c>
      <c r="B33" s="97" t="s">
        <v>169</v>
      </c>
      <c r="C33" s="95" t="s">
        <v>166</v>
      </c>
      <c r="D33" s="47">
        <v>60</v>
      </c>
      <c r="E33" s="48"/>
      <c r="F33" s="49"/>
      <c r="G33" s="48"/>
      <c r="H33" s="49"/>
      <c r="I33" s="48"/>
      <c r="J33" s="49"/>
      <c r="K33" s="49"/>
    </row>
    <row r="34" spans="1:11" s="60" customFormat="1">
      <c r="A34" s="95">
        <v>23</v>
      </c>
      <c r="B34" s="97" t="s">
        <v>170</v>
      </c>
      <c r="C34" s="95" t="s">
        <v>166</v>
      </c>
      <c r="D34" s="47">
        <v>200</v>
      </c>
      <c r="E34" s="48"/>
      <c r="F34" s="49"/>
      <c r="G34" s="48"/>
      <c r="H34" s="49"/>
      <c r="I34" s="48"/>
      <c r="J34" s="49"/>
      <c r="K34" s="49"/>
    </row>
    <row r="35" spans="1:11" s="60" customFormat="1">
      <c r="A35" s="95">
        <v>24</v>
      </c>
      <c r="B35" s="97" t="s">
        <v>171</v>
      </c>
      <c r="C35" s="95" t="s">
        <v>172</v>
      </c>
      <c r="D35" s="119">
        <v>0.4</v>
      </c>
      <c r="E35" s="48"/>
      <c r="F35" s="49"/>
      <c r="G35" s="48"/>
      <c r="H35" s="49"/>
      <c r="I35" s="48"/>
      <c r="J35" s="49"/>
      <c r="K35" s="49"/>
    </row>
    <row r="36" spans="1:11" s="60" customFormat="1">
      <c r="A36" s="95"/>
      <c r="B36" s="118" t="s">
        <v>144</v>
      </c>
      <c r="C36" s="95"/>
      <c r="D36" s="47"/>
      <c r="E36" s="48"/>
      <c r="F36" s="49"/>
      <c r="G36" s="48"/>
      <c r="H36" s="49"/>
      <c r="I36" s="48"/>
      <c r="J36" s="49"/>
      <c r="K36" s="49"/>
    </row>
    <row r="37" spans="1:11" s="60" customFormat="1">
      <c r="A37" s="95">
        <v>1</v>
      </c>
      <c r="B37" s="97" t="s">
        <v>173</v>
      </c>
      <c r="C37" s="95" t="s">
        <v>147</v>
      </c>
      <c r="D37" s="47">
        <v>1</v>
      </c>
      <c r="E37" s="48"/>
      <c r="F37" s="49"/>
      <c r="G37" s="48"/>
      <c r="H37" s="49"/>
      <c r="I37" s="48"/>
      <c r="J37" s="49"/>
      <c r="K37" s="49"/>
    </row>
    <row r="38" spans="1:11" s="60" customFormat="1" ht="27.6">
      <c r="A38" s="95">
        <v>2</v>
      </c>
      <c r="B38" s="97" t="s">
        <v>174</v>
      </c>
      <c r="C38" s="95" t="s">
        <v>147</v>
      </c>
      <c r="D38" s="47">
        <v>1</v>
      </c>
      <c r="E38" s="48"/>
      <c r="F38" s="49"/>
      <c r="G38" s="48"/>
      <c r="H38" s="49"/>
      <c r="I38" s="48"/>
      <c r="J38" s="49"/>
      <c r="K38" s="49"/>
    </row>
    <row r="39" spans="1:11" s="60" customFormat="1">
      <c r="A39" s="95">
        <v>3</v>
      </c>
      <c r="B39" s="97" t="s">
        <v>175</v>
      </c>
      <c r="C39" s="95" t="s">
        <v>147</v>
      </c>
      <c r="D39" s="47">
        <v>1</v>
      </c>
      <c r="E39" s="48"/>
      <c r="F39" s="49"/>
      <c r="G39" s="48"/>
      <c r="H39" s="49"/>
      <c r="I39" s="48"/>
      <c r="J39" s="49"/>
      <c r="K39" s="49"/>
    </row>
    <row r="40" spans="1:11" s="60" customFormat="1">
      <c r="A40" s="95">
        <v>4</v>
      </c>
      <c r="B40" s="97" t="s">
        <v>176</v>
      </c>
      <c r="C40" s="95" t="s">
        <v>177</v>
      </c>
      <c r="D40" s="47">
        <v>80</v>
      </c>
      <c r="E40" s="48"/>
      <c r="F40" s="49"/>
      <c r="G40" s="48"/>
      <c r="H40" s="49"/>
      <c r="I40" s="48"/>
      <c r="J40" s="49"/>
      <c r="K40" s="49"/>
    </row>
    <row r="41" spans="1:11" s="60" customFormat="1">
      <c r="A41" s="95">
        <v>5</v>
      </c>
      <c r="B41" s="97" t="s">
        <v>179</v>
      </c>
      <c r="C41" s="95" t="s">
        <v>147</v>
      </c>
      <c r="D41" s="47">
        <v>50</v>
      </c>
      <c r="E41" s="48"/>
      <c r="F41" s="49"/>
      <c r="G41" s="48"/>
      <c r="H41" s="49"/>
      <c r="I41" s="48"/>
      <c r="J41" s="49"/>
      <c r="K41" s="49"/>
    </row>
    <row r="42" spans="1:11" s="60" customFormat="1">
      <c r="A42" s="95">
        <v>6</v>
      </c>
      <c r="B42" s="97" t="s">
        <v>178</v>
      </c>
      <c r="C42" s="95" t="s">
        <v>147</v>
      </c>
      <c r="D42" s="47">
        <v>4</v>
      </c>
      <c r="E42" s="48"/>
      <c r="F42" s="49"/>
      <c r="G42" s="48"/>
      <c r="H42" s="49"/>
      <c r="I42" s="48"/>
      <c r="J42" s="49"/>
      <c r="K42" s="49"/>
    </row>
    <row r="43" spans="1:11" s="60" customFormat="1">
      <c r="A43" s="95">
        <v>7</v>
      </c>
      <c r="B43" s="97" t="s">
        <v>180</v>
      </c>
      <c r="C43" s="95" t="s">
        <v>147</v>
      </c>
      <c r="D43" s="47">
        <v>3</v>
      </c>
      <c r="E43" s="48"/>
      <c r="F43" s="49"/>
      <c r="G43" s="48"/>
      <c r="H43" s="49"/>
      <c r="I43" s="48"/>
      <c r="J43" s="49"/>
      <c r="K43" s="49"/>
    </row>
    <row r="44" spans="1:11" s="60" customFormat="1">
      <c r="A44" s="95">
        <v>8</v>
      </c>
      <c r="B44" s="97" t="s">
        <v>175</v>
      </c>
      <c r="C44" s="95" t="s">
        <v>147</v>
      </c>
      <c r="D44" s="47">
        <v>3</v>
      </c>
      <c r="E44" s="48"/>
      <c r="F44" s="49"/>
      <c r="G44" s="48"/>
      <c r="H44" s="49"/>
      <c r="I44" s="48"/>
      <c r="J44" s="49"/>
      <c r="K44" s="49"/>
    </row>
    <row r="45" spans="1:11" s="60" customFormat="1">
      <c r="A45" s="95">
        <v>9</v>
      </c>
      <c r="B45" s="97" t="s">
        <v>181</v>
      </c>
      <c r="C45" s="95" t="s">
        <v>177</v>
      </c>
      <c r="D45" s="47">
        <v>36</v>
      </c>
      <c r="E45" s="48"/>
      <c r="F45" s="49"/>
      <c r="G45" s="48"/>
      <c r="H45" s="49"/>
      <c r="I45" s="48"/>
      <c r="J45" s="49"/>
      <c r="K45" s="49"/>
    </row>
    <row r="46" spans="1:11" s="60" customFormat="1">
      <c r="A46" s="95">
        <v>10</v>
      </c>
      <c r="B46" s="97" t="s">
        <v>182</v>
      </c>
      <c r="C46" s="95" t="s">
        <v>166</v>
      </c>
      <c r="D46" s="47">
        <v>20</v>
      </c>
      <c r="E46" s="48"/>
      <c r="F46" s="49"/>
      <c r="G46" s="48"/>
      <c r="H46" s="49"/>
      <c r="I46" s="48"/>
      <c r="J46" s="49"/>
      <c r="K46" s="49"/>
    </row>
    <row r="47" spans="1:11" s="60" customFormat="1">
      <c r="A47" s="95">
        <v>11</v>
      </c>
      <c r="B47" s="97" t="s">
        <v>183</v>
      </c>
      <c r="C47" s="95" t="s">
        <v>147</v>
      </c>
      <c r="D47" s="47">
        <v>5</v>
      </c>
      <c r="E47" s="48"/>
      <c r="F47" s="49"/>
      <c r="G47" s="48"/>
      <c r="H47" s="49"/>
      <c r="I47" s="48"/>
      <c r="J47" s="49"/>
      <c r="K47" s="49"/>
    </row>
    <row r="48" spans="1:11" s="60" customFormat="1">
      <c r="A48" s="95"/>
      <c r="B48" s="97"/>
      <c r="C48" s="95"/>
      <c r="D48" s="47"/>
      <c r="E48" s="48"/>
      <c r="F48" s="49"/>
      <c r="G48" s="48"/>
      <c r="H48" s="49"/>
      <c r="I48" s="48"/>
      <c r="J48" s="49"/>
      <c r="K48" s="49"/>
    </row>
    <row r="49" spans="1:11" s="66" customFormat="1">
      <c r="A49" s="62"/>
      <c r="B49" s="63" t="s">
        <v>56</v>
      </c>
      <c r="C49" s="63"/>
      <c r="D49" s="62"/>
      <c r="E49" s="64"/>
      <c r="F49" s="65">
        <f>SUM(F11:F48)</f>
        <v>0</v>
      </c>
      <c r="G49" s="65"/>
      <c r="H49" s="65">
        <f>SUM(H11:H48)</f>
        <v>0</v>
      </c>
      <c r="I49" s="65"/>
      <c r="J49" s="65">
        <f>SUM(J11:J48)</f>
        <v>0</v>
      </c>
      <c r="K49" s="65">
        <f t="shared" ref="K49" si="0">F49+H49+J49</f>
        <v>0</v>
      </c>
    </row>
    <row r="50" spans="1:11" s="84" customFormat="1" ht="14.4">
      <c r="A50" s="19"/>
      <c r="B50" s="63" t="s">
        <v>57</v>
      </c>
      <c r="C50" s="63"/>
      <c r="D50" s="67">
        <v>0</v>
      </c>
      <c r="E50" s="64"/>
      <c r="F50" s="65"/>
      <c r="G50" s="65"/>
      <c r="H50" s="65"/>
      <c r="I50" s="65"/>
      <c r="J50" s="65"/>
      <c r="K50" s="65">
        <f>K49*D50</f>
        <v>0</v>
      </c>
    </row>
    <row r="51" spans="1:11" s="84" customFormat="1" ht="14.4">
      <c r="A51" s="19"/>
      <c r="B51" s="63" t="s">
        <v>56</v>
      </c>
      <c r="C51" s="63"/>
      <c r="D51" s="67"/>
      <c r="E51" s="64"/>
      <c r="F51" s="65"/>
      <c r="G51" s="65"/>
      <c r="H51" s="65"/>
      <c r="I51" s="65"/>
      <c r="J51" s="65"/>
      <c r="K51" s="65">
        <f>SUM(K49:K50)</f>
        <v>0</v>
      </c>
    </row>
    <row r="52" spans="1:11" s="84" customFormat="1" ht="14.4">
      <c r="A52" s="19"/>
      <c r="B52" s="63" t="s">
        <v>58</v>
      </c>
      <c r="C52" s="63"/>
      <c r="D52" s="67">
        <v>0</v>
      </c>
      <c r="E52" s="64"/>
      <c r="F52" s="65"/>
      <c r="G52" s="65"/>
      <c r="H52" s="65"/>
      <c r="I52" s="65"/>
      <c r="J52" s="65"/>
      <c r="K52" s="65">
        <f>K51*D52</f>
        <v>0</v>
      </c>
    </row>
    <row r="53" spans="1:11" s="84" customFormat="1" ht="14.4">
      <c r="A53" s="19"/>
      <c r="B53" s="63" t="s">
        <v>56</v>
      </c>
      <c r="C53" s="63"/>
      <c r="D53" s="67"/>
      <c r="E53" s="64"/>
      <c r="F53" s="65"/>
      <c r="G53" s="65"/>
      <c r="H53" s="65"/>
      <c r="I53" s="65"/>
      <c r="J53" s="65"/>
      <c r="K53" s="65">
        <f>SUM(K51:K52)</f>
        <v>0</v>
      </c>
    </row>
    <row r="54" spans="1:11" s="84" customFormat="1" ht="14.4">
      <c r="A54" s="19"/>
      <c r="B54" s="63" t="s">
        <v>16</v>
      </c>
      <c r="C54" s="63"/>
      <c r="D54" s="67">
        <v>0</v>
      </c>
      <c r="E54" s="64"/>
      <c r="F54" s="65"/>
      <c r="G54" s="65"/>
      <c r="H54" s="65"/>
      <c r="I54" s="65"/>
      <c r="J54" s="65"/>
      <c r="K54" s="65">
        <f>K53*D54</f>
        <v>0</v>
      </c>
    </row>
    <row r="55" spans="1:11" s="84" customFormat="1" ht="14.4">
      <c r="A55" s="19"/>
      <c r="B55" s="63" t="s">
        <v>59</v>
      </c>
      <c r="C55" s="63"/>
      <c r="D55" s="67"/>
      <c r="E55" s="64"/>
      <c r="F55" s="65"/>
      <c r="G55" s="65"/>
      <c r="H55" s="65"/>
      <c r="I55" s="65"/>
      <c r="J55" s="65"/>
      <c r="K55" s="65">
        <f>SUM(K53:K54)</f>
        <v>0</v>
      </c>
    </row>
    <row r="56" spans="1:11" s="84" customFormat="1" ht="14.4">
      <c r="A56" s="19"/>
      <c r="B56" s="63" t="s">
        <v>56</v>
      </c>
      <c r="C56" s="63"/>
      <c r="D56" s="67">
        <v>0.18</v>
      </c>
      <c r="E56" s="64"/>
      <c r="F56" s="65"/>
      <c r="G56" s="65"/>
      <c r="H56" s="65"/>
      <c r="I56" s="65"/>
      <c r="J56" s="65"/>
      <c r="K56" s="65">
        <f>K55*D56</f>
        <v>0</v>
      </c>
    </row>
    <row r="57" spans="1:11" s="84" customFormat="1" ht="14.4">
      <c r="A57" s="19"/>
      <c r="B57" s="63" t="s">
        <v>73</v>
      </c>
      <c r="C57" s="63"/>
      <c r="D57" s="67"/>
      <c r="E57" s="64"/>
      <c r="F57" s="65"/>
      <c r="G57" s="65"/>
      <c r="H57" s="65"/>
      <c r="I57" s="65"/>
      <c r="J57" s="65"/>
      <c r="K57" s="65">
        <f>SUM(K55:K56)</f>
        <v>0</v>
      </c>
    </row>
    <row r="58" spans="1:11">
      <c r="J58" s="69"/>
    </row>
    <row r="59" spans="1:11">
      <c r="J59" s="69"/>
    </row>
    <row r="60" spans="1:11" s="70" customFormat="1">
      <c r="C60" s="71"/>
      <c r="K60" s="72"/>
    </row>
  </sheetData>
  <mergeCells count="17">
    <mergeCell ref="G7:H7"/>
    <mergeCell ref="I7:J7"/>
    <mergeCell ref="B8:B9"/>
    <mergeCell ref="C8:C9"/>
    <mergeCell ref="D8:D9"/>
    <mergeCell ref="E7:F7"/>
    <mergeCell ref="A6:A9"/>
    <mergeCell ref="B6:B7"/>
    <mergeCell ref="C6:C7"/>
    <mergeCell ref="D6:D7"/>
    <mergeCell ref="E6:F6"/>
    <mergeCell ref="A1:K1"/>
    <mergeCell ref="A3:K3"/>
    <mergeCell ref="A4:K4"/>
    <mergeCell ref="A5:K5"/>
    <mergeCell ref="G6:H6"/>
    <mergeCell ref="I6:J6"/>
  </mergeCells>
  <pageMargins left="0" right="0" top="0.75" bottom="0.75" header="0.3" footer="0.3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A24" workbookViewId="0">
      <selection activeCell="B38" sqref="B38"/>
    </sheetView>
  </sheetViews>
  <sheetFormatPr defaultColWidth="9.109375" defaultRowHeight="13.8"/>
  <cols>
    <col min="1" max="1" width="4" style="34" customWidth="1"/>
    <col min="2" max="2" width="37.44140625" style="34" customWidth="1"/>
    <col min="3" max="3" width="8.33203125" style="68" customWidth="1"/>
    <col min="4" max="4" width="9.5546875" style="34" bestFit="1" customWidth="1"/>
    <col min="5" max="5" width="10.109375" style="34" bestFit="1" customWidth="1"/>
    <col min="6" max="6" width="11.44140625" style="34" customWidth="1"/>
    <col min="7" max="7" width="9.33203125" style="34" bestFit="1" customWidth="1"/>
    <col min="8" max="8" width="11.6640625" style="34" customWidth="1"/>
    <col min="9" max="9" width="10.33203125" style="34" bestFit="1" customWidth="1"/>
    <col min="10" max="10" width="11.109375" style="34" customWidth="1"/>
    <col min="11" max="11" width="12.5546875" style="34" customWidth="1"/>
    <col min="12" max="16384" width="9.109375" style="34"/>
  </cols>
  <sheetData>
    <row r="1" spans="1:11" s="18" customFormat="1" ht="66.75" customHeight="1">
      <c r="A1" s="124" t="s">
        <v>102</v>
      </c>
      <c r="B1" s="124"/>
      <c r="C1" s="124"/>
      <c r="D1" s="124"/>
      <c r="E1" s="125"/>
      <c r="F1" s="125"/>
      <c r="G1" s="125"/>
      <c r="H1" s="125"/>
      <c r="I1" s="125"/>
      <c r="J1" s="125"/>
      <c r="K1" s="125"/>
    </row>
    <row r="3" spans="1:11">
      <c r="A3" s="140" t="s">
        <v>91</v>
      </c>
      <c r="B3" s="140"/>
      <c r="C3" s="140"/>
      <c r="D3" s="140"/>
      <c r="E3" s="140"/>
      <c r="F3" s="140"/>
      <c r="G3" s="140"/>
      <c r="H3" s="140"/>
      <c r="I3" s="140"/>
      <c r="J3" s="141"/>
      <c r="K3" s="141"/>
    </row>
    <row r="4" spans="1:11">
      <c r="A4" s="140" t="s">
        <v>86</v>
      </c>
      <c r="B4" s="140"/>
      <c r="C4" s="140"/>
      <c r="D4" s="140"/>
      <c r="E4" s="140"/>
      <c r="F4" s="140"/>
      <c r="G4" s="140"/>
      <c r="H4" s="140"/>
      <c r="I4" s="140"/>
      <c r="J4" s="141"/>
      <c r="K4" s="141"/>
    </row>
    <row r="5" spans="1:11" s="35" customFormat="1">
      <c r="A5" s="142" t="s">
        <v>38</v>
      </c>
      <c r="B5" s="142"/>
      <c r="C5" s="142"/>
      <c r="D5" s="142"/>
      <c r="E5" s="142"/>
      <c r="F5" s="142"/>
      <c r="G5" s="142"/>
      <c r="H5" s="142"/>
      <c r="I5" s="142"/>
      <c r="J5" s="143"/>
      <c r="K5" s="143"/>
    </row>
    <row r="6" spans="1:11" s="39" customFormat="1" ht="30.6" customHeight="1">
      <c r="A6" s="145" t="s">
        <v>1</v>
      </c>
      <c r="B6" s="144" t="s">
        <v>287</v>
      </c>
      <c r="C6" s="144" t="s">
        <v>286</v>
      </c>
      <c r="D6" s="144" t="s">
        <v>285</v>
      </c>
      <c r="E6" s="144" t="s">
        <v>284</v>
      </c>
      <c r="F6" s="144"/>
      <c r="G6" s="144" t="s">
        <v>283</v>
      </c>
      <c r="H6" s="144"/>
      <c r="I6" s="144" t="s">
        <v>282</v>
      </c>
      <c r="J6" s="144"/>
      <c r="K6" s="90" t="s">
        <v>59</v>
      </c>
    </row>
    <row r="7" spans="1:11" s="41" customFormat="1" ht="13.2">
      <c r="A7" s="145"/>
      <c r="B7" s="144"/>
      <c r="C7" s="144"/>
      <c r="D7" s="144"/>
      <c r="E7" s="146" t="s">
        <v>27</v>
      </c>
      <c r="F7" s="146"/>
      <c r="G7" s="146" t="s">
        <v>28</v>
      </c>
      <c r="H7" s="146"/>
      <c r="I7" s="146" t="s">
        <v>29</v>
      </c>
      <c r="J7" s="146"/>
      <c r="K7" s="92"/>
    </row>
    <row r="8" spans="1:11" s="41" customFormat="1" ht="26.4">
      <c r="A8" s="145"/>
      <c r="B8" s="146" t="s">
        <v>30</v>
      </c>
      <c r="C8" s="146" t="s">
        <v>31</v>
      </c>
      <c r="D8" s="147" t="s">
        <v>32</v>
      </c>
      <c r="E8" s="90" t="s">
        <v>289</v>
      </c>
      <c r="F8" s="90" t="s">
        <v>59</v>
      </c>
      <c r="G8" s="90" t="s">
        <v>289</v>
      </c>
      <c r="H8" s="90" t="s">
        <v>59</v>
      </c>
      <c r="I8" s="121" t="s">
        <v>289</v>
      </c>
      <c r="J8" s="121" t="s">
        <v>59</v>
      </c>
      <c r="K8" s="92" t="s">
        <v>34</v>
      </c>
    </row>
    <row r="9" spans="1:11" s="41" customFormat="1" ht="26.4">
      <c r="A9" s="145"/>
      <c r="B9" s="146"/>
      <c r="C9" s="146"/>
      <c r="D9" s="147"/>
      <c r="E9" s="92" t="s">
        <v>35</v>
      </c>
      <c r="F9" s="92" t="s">
        <v>34</v>
      </c>
      <c r="G9" s="92" t="s">
        <v>35</v>
      </c>
      <c r="H9" s="92" t="s">
        <v>34</v>
      </c>
      <c r="I9" s="92" t="s">
        <v>35</v>
      </c>
      <c r="J9" s="92" t="s">
        <v>34</v>
      </c>
      <c r="K9" s="42"/>
    </row>
    <row r="10" spans="1:11" s="41" customFormat="1" ht="13.2">
      <c r="A10" s="91">
        <v>1</v>
      </c>
      <c r="B10" s="91">
        <v>2</v>
      </c>
      <c r="C10" s="91">
        <v>3</v>
      </c>
      <c r="D10" s="91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</row>
    <row r="11" spans="1:11" s="60" customFormat="1" ht="15.6">
      <c r="A11" s="95"/>
      <c r="B11" s="102" t="s">
        <v>288</v>
      </c>
      <c r="C11" s="95"/>
      <c r="D11" s="95"/>
      <c r="E11" s="61"/>
      <c r="F11" s="103"/>
      <c r="G11" s="103"/>
      <c r="H11" s="103"/>
      <c r="I11" s="96"/>
      <c r="J11" s="96"/>
      <c r="K11" s="96"/>
    </row>
    <row r="12" spans="1:11" s="60" customFormat="1" ht="28.8">
      <c r="A12" s="100">
        <v>1</v>
      </c>
      <c r="B12" s="101" t="s">
        <v>229</v>
      </c>
      <c r="C12" s="100" t="s">
        <v>20</v>
      </c>
      <c r="D12" s="100">
        <v>2</v>
      </c>
      <c r="E12" s="61"/>
      <c r="F12" s="49"/>
      <c r="G12" s="48"/>
      <c r="H12" s="49"/>
      <c r="I12" s="48"/>
      <c r="J12" s="49"/>
      <c r="K12" s="49"/>
    </row>
    <row r="13" spans="1:11" s="60" customFormat="1" ht="28.8">
      <c r="A13" s="100">
        <v>2</v>
      </c>
      <c r="B13" s="101" t="s">
        <v>230</v>
      </c>
      <c r="C13" s="100" t="s">
        <v>20</v>
      </c>
      <c r="D13" s="100">
        <v>1</v>
      </c>
      <c r="E13" s="61"/>
      <c r="F13" s="49"/>
      <c r="G13" s="48"/>
      <c r="H13" s="49"/>
      <c r="I13" s="48"/>
      <c r="J13" s="49"/>
      <c r="K13" s="49"/>
    </row>
    <row r="14" spans="1:11" s="60" customFormat="1" ht="14.4">
      <c r="A14" s="100">
        <v>3</v>
      </c>
      <c r="B14" s="101" t="s">
        <v>231</v>
      </c>
      <c r="C14" s="100" t="s">
        <v>20</v>
      </c>
      <c r="D14" s="100">
        <v>2</v>
      </c>
      <c r="E14" s="61"/>
      <c r="F14" s="49"/>
      <c r="G14" s="48"/>
      <c r="H14" s="49"/>
      <c r="I14" s="48"/>
      <c r="J14" s="49"/>
      <c r="K14" s="49"/>
    </row>
    <row r="15" spans="1:11" s="60" customFormat="1" ht="14.4">
      <c r="A15" s="100">
        <v>4</v>
      </c>
      <c r="B15" s="101" t="s">
        <v>232</v>
      </c>
      <c r="C15" s="100" t="s">
        <v>20</v>
      </c>
      <c r="D15" s="100">
        <v>2</v>
      </c>
      <c r="E15" s="61"/>
      <c r="F15" s="49"/>
      <c r="G15" s="48"/>
      <c r="H15" s="49"/>
      <c r="I15" s="48"/>
      <c r="J15" s="49"/>
      <c r="K15" s="49"/>
    </row>
    <row r="16" spans="1:11" s="60" customFormat="1" ht="14.4">
      <c r="A16" s="100">
        <v>5</v>
      </c>
      <c r="B16" s="101" t="s">
        <v>233</v>
      </c>
      <c r="C16" s="100" t="s">
        <v>20</v>
      </c>
      <c r="D16" s="100">
        <v>1</v>
      </c>
      <c r="E16" s="61"/>
      <c r="F16" s="49"/>
      <c r="G16" s="48"/>
      <c r="H16" s="49"/>
      <c r="I16" s="48"/>
      <c r="J16" s="49"/>
      <c r="K16" s="49"/>
    </row>
    <row r="17" spans="1:11" s="60" customFormat="1" ht="14.4">
      <c r="A17" s="100">
        <v>6</v>
      </c>
      <c r="B17" s="101" t="s">
        <v>234</v>
      </c>
      <c r="C17" s="100" t="s">
        <v>20</v>
      </c>
      <c r="D17" s="100">
        <v>1</v>
      </c>
      <c r="E17" s="61"/>
      <c r="F17" s="49"/>
      <c r="G17" s="48"/>
      <c r="H17" s="49"/>
      <c r="I17" s="48"/>
      <c r="J17" s="49"/>
      <c r="K17" s="49"/>
    </row>
    <row r="18" spans="1:11" s="60" customFormat="1" ht="14.4">
      <c r="A18" s="100">
        <v>7</v>
      </c>
      <c r="B18" s="101" t="s">
        <v>235</v>
      </c>
      <c r="C18" s="100" t="s">
        <v>20</v>
      </c>
      <c r="D18" s="100">
        <v>2</v>
      </c>
      <c r="E18" s="61"/>
      <c r="F18" s="49"/>
      <c r="G18" s="48"/>
      <c r="H18" s="49"/>
      <c r="I18" s="48"/>
      <c r="J18" s="49"/>
      <c r="K18" s="49"/>
    </row>
    <row r="19" spans="1:11" s="60" customFormat="1" ht="14.4">
      <c r="A19" s="100">
        <v>8</v>
      </c>
      <c r="B19" s="101" t="s">
        <v>234</v>
      </c>
      <c r="C19" s="100" t="s">
        <v>20</v>
      </c>
      <c r="D19" s="100">
        <v>2</v>
      </c>
      <c r="E19" s="61"/>
      <c r="F19" s="49"/>
      <c r="G19" s="48"/>
      <c r="H19" s="49"/>
      <c r="I19" s="48"/>
      <c r="J19" s="49"/>
      <c r="K19" s="49"/>
    </row>
    <row r="20" spans="1:11" s="60" customFormat="1" ht="14.4">
      <c r="A20" s="100">
        <v>9</v>
      </c>
      <c r="B20" s="101" t="s">
        <v>236</v>
      </c>
      <c r="C20" s="100" t="s">
        <v>20</v>
      </c>
      <c r="D20" s="100">
        <v>8</v>
      </c>
      <c r="E20" s="61"/>
      <c r="F20" s="49"/>
      <c r="G20" s="48"/>
      <c r="H20" s="49"/>
      <c r="I20" s="48"/>
      <c r="J20" s="49"/>
      <c r="K20" s="49"/>
    </row>
    <row r="21" spans="1:11" s="60" customFormat="1" ht="14.4">
      <c r="A21" s="100">
        <v>10</v>
      </c>
      <c r="B21" s="101" t="s">
        <v>237</v>
      </c>
      <c r="C21" s="100" t="s">
        <v>20</v>
      </c>
      <c r="D21" s="100">
        <v>16</v>
      </c>
      <c r="E21" s="61"/>
      <c r="F21" s="49"/>
      <c r="G21" s="48"/>
      <c r="H21" s="49"/>
      <c r="I21" s="48"/>
      <c r="J21" s="49"/>
      <c r="K21" s="49"/>
    </row>
    <row r="22" spans="1:11" s="60" customFormat="1" ht="14.4">
      <c r="A22" s="100">
        <v>11</v>
      </c>
      <c r="B22" s="101" t="s">
        <v>238</v>
      </c>
      <c r="C22" s="100" t="s">
        <v>20</v>
      </c>
      <c r="D22" s="100">
        <v>5</v>
      </c>
      <c r="E22" s="61"/>
      <c r="F22" s="49"/>
      <c r="G22" s="48"/>
      <c r="H22" s="49"/>
      <c r="I22" s="48"/>
      <c r="J22" s="49"/>
      <c r="K22" s="49"/>
    </row>
    <row r="23" spans="1:11" s="60" customFormat="1" ht="14.4">
      <c r="A23" s="100">
        <v>12</v>
      </c>
      <c r="B23" s="101" t="s">
        <v>239</v>
      </c>
      <c r="C23" s="100" t="s">
        <v>20</v>
      </c>
      <c r="D23" s="100">
        <v>1</v>
      </c>
      <c r="E23" s="61"/>
      <c r="F23" s="49"/>
      <c r="G23" s="48"/>
      <c r="H23" s="49"/>
      <c r="I23" s="48"/>
      <c r="J23" s="49"/>
      <c r="K23" s="49"/>
    </row>
    <row r="24" spans="1:11" s="60" customFormat="1" ht="14.4">
      <c r="A24" s="100">
        <v>13</v>
      </c>
      <c r="B24" s="101" t="s">
        <v>240</v>
      </c>
      <c r="C24" s="100" t="s">
        <v>20</v>
      </c>
      <c r="D24" s="100">
        <v>3</v>
      </c>
      <c r="E24" s="61"/>
      <c r="F24" s="49"/>
      <c r="G24" s="48"/>
      <c r="H24" s="49"/>
      <c r="I24" s="48"/>
      <c r="J24" s="49"/>
      <c r="K24" s="49"/>
    </row>
    <row r="25" spans="1:11" s="60" customFormat="1" ht="14.4">
      <c r="A25" s="100">
        <v>14</v>
      </c>
      <c r="B25" s="101" t="s">
        <v>241</v>
      </c>
      <c r="C25" s="100" t="s">
        <v>20</v>
      </c>
      <c r="D25" s="100">
        <v>3</v>
      </c>
      <c r="E25" s="61"/>
      <c r="F25" s="49"/>
      <c r="G25" s="48"/>
      <c r="H25" s="49"/>
      <c r="I25" s="48"/>
      <c r="J25" s="49"/>
      <c r="K25" s="49"/>
    </row>
    <row r="26" spans="1:11" s="60" customFormat="1" ht="14.4">
      <c r="A26" s="100">
        <v>15</v>
      </c>
      <c r="B26" s="101" t="s">
        <v>242</v>
      </c>
      <c r="C26" s="100" t="s">
        <v>20</v>
      </c>
      <c r="D26" s="100">
        <v>20</v>
      </c>
      <c r="E26" s="61"/>
      <c r="F26" s="49"/>
      <c r="G26" s="48"/>
      <c r="H26" s="49"/>
      <c r="I26" s="48"/>
      <c r="J26" s="49"/>
      <c r="K26" s="49"/>
    </row>
    <row r="27" spans="1:11" s="60" customFormat="1" ht="14.4">
      <c r="A27" s="100">
        <v>16</v>
      </c>
      <c r="B27" s="101" t="s">
        <v>243</v>
      </c>
      <c r="C27" s="100" t="s">
        <v>20</v>
      </c>
      <c r="D27" s="100">
        <v>18</v>
      </c>
      <c r="E27" s="61"/>
      <c r="F27" s="49"/>
      <c r="G27" s="48"/>
      <c r="H27" s="49"/>
      <c r="I27" s="48"/>
      <c r="J27" s="49"/>
      <c r="K27" s="49"/>
    </row>
    <row r="28" spans="1:11" s="60" customFormat="1" ht="14.4">
      <c r="A28" s="100">
        <v>17</v>
      </c>
      <c r="B28" s="101" t="s">
        <v>244</v>
      </c>
      <c r="C28" s="100" t="s">
        <v>20</v>
      </c>
      <c r="D28" s="100">
        <v>8</v>
      </c>
      <c r="E28" s="61"/>
      <c r="F28" s="49"/>
      <c r="G28" s="48"/>
      <c r="H28" s="49"/>
      <c r="I28" s="48"/>
      <c r="J28" s="49"/>
      <c r="K28" s="49"/>
    </row>
    <row r="29" spans="1:11" s="60" customFormat="1" ht="14.4">
      <c r="A29" s="100">
        <v>18</v>
      </c>
      <c r="B29" s="101" t="s">
        <v>245</v>
      </c>
      <c r="C29" s="100" t="s">
        <v>20</v>
      </c>
      <c r="D29" s="100">
        <v>3</v>
      </c>
      <c r="E29" s="61"/>
      <c r="F29" s="49"/>
      <c r="G29" s="48"/>
      <c r="H29" s="49"/>
      <c r="I29" s="48"/>
      <c r="J29" s="49"/>
      <c r="K29" s="49"/>
    </row>
    <row r="30" spans="1:11" s="60" customFormat="1" ht="14.4">
      <c r="A30" s="100">
        <v>19</v>
      </c>
      <c r="B30" s="101" t="s">
        <v>246</v>
      </c>
      <c r="C30" s="100" t="s">
        <v>247</v>
      </c>
      <c r="D30" s="100">
        <v>220</v>
      </c>
      <c r="E30" s="61"/>
      <c r="F30" s="49"/>
      <c r="G30" s="48"/>
      <c r="H30" s="49"/>
      <c r="I30" s="48"/>
      <c r="J30" s="49"/>
      <c r="K30" s="49"/>
    </row>
    <row r="31" spans="1:11" s="60" customFormat="1" ht="14.4">
      <c r="A31" s="100">
        <v>20</v>
      </c>
      <c r="B31" s="101" t="s">
        <v>248</v>
      </c>
      <c r="C31" s="100" t="s">
        <v>247</v>
      </c>
      <c r="D31" s="100">
        <v>380</v>
      </c>
      <c r="E31" s="61"/>
      <c r="F31" s="49"/>
      <c r="G31" s="48"/>
      <c r="H31" s="49"/>
      <c r="I31" s="48"/>
      <c r="J31" s="49"/>
      <c r="K31" s="49"/>
    </row>
    <row r="32" spans="1:11" s="60" customFormat="1" ht="14.4">
      <c r="A32" s="100">
        <v>21</v>
      </c>
      <c r="B32" s="101" t="s">
        <v>249</v>
      </c>
      <c r="C32" s="100" t="s">
        <v>247</v>
      </c>
      <c r="D32" s="100">
        <v>150</v>
      </c>
      <c r="E32" s="61"/>
      <c r="F32" s="49"/>
      <c r="G32" s="48"/>
      <c r="H32" s="49"/>
      <c r="I32" s="48"/>
      <c r="J32" s="49"/>
      <c r="K32" s="49"/>
    </row>
    <row r="33" spans="1:11" s="60" customFormat="1" ht="14.4">
      <c r="A33" s="100">
        <v>22</v>
      </c>
      <c r="B33" s="101" t="s">
        <v>250</v>
      </c>
      <c r="C33" s="100" t="s">
        <v>247</v>
      </c>
      <c r="D33" s="100">
        <v>60</v>
      </c>
      <c r="E33" s="61"/>
      <c r="F33" s="49"/>
      <c r="G33" s="48"/>
      <c r="H33" s="49"/>
      <c r="I33" s="48"/>
      <c r="J33" s="49"/>
      <c r="K33" s="49"/>
    </row>
    <row r="34" spans="1:11" s="60" customFormat="1" ht="28.8">
      <c r="A34" s="100">
        <v>23</v>
      </c>
      <c r="B34" s="101" t="s">
        <v>251</v>
      </c>
      <c r="C34" s="100" t="s">
        <v>247</v>
      </c>
      <c r="D34" s="100">
        <v>200</v>
      </c>
      <c r="E34" s="61"/>
      <c r="F34" s="49"/>
      <c r="G34" s="48"/>
      <c r="H34" s="49"/>
      <c r="I34" s="48"/>
      <c r="J34" s="49"/>
      <c r="K34" s="49"/>
    </row>
    <row r="35" spans="1:11" s="60" customFormat="1" ht="14.4">
      <c r="A35" s="100">
        <v>24</v>
      </c>
      <c r="B35" s="101" t="s">
        <v>252</v>
      </c>
      <c r="C35" s="100" t="s">
        <v>253</v>
      </c>
      <c r="D35" s="100">
        <v>1</v>
      </c>
      <c r="E35" s="61"/>
      <c r="F35" s="49"/>
      <c r="G35" s="48"/>
      <c r="H35" s="49"/>
      <c r="I35" s="48"/>
      <c r="J35" s="49"/>
      <c r="K35" s="49"/>
    </row>
    <row r="36" spans="1:11" s="60" customFormat="1" ht="14.4">
      <c r="A36" s="100">
        <v>25</v>
      </c>
      <c r="B36" s="101" t="s">
        <v>254</v>
      </c>
      <c r="C36" s="100" t="s">
        <v>247</v>
      </c>
      <c r="D36" s="100">
        <v>160</v>
      </c>
      <c r="E36" s="61"/>
      <c r="F36" s="49"/>
      <c r="G36" s="48"/>
      <c r="H36" s="49"/>
      <c r="I36" s="48"/>
      <c r="J36" s="49"/>
      <c r="K36" s="49"/>
    </row>
    <row r="37" spans="1:11" s="60" customFormat="1" ht="28.8">
      <c r="A37" s="100">
        <v>26</v>
      </c>
      <c r="B37" s="101" t="s">
        <v>255</v>
      </c>
      <c r="C37" s="100" t="s">
        <v>253</v>
      </c>
      <c r="D37" s="100">
        <v>1</v>
      </c>
      <c r="E37" s="61"/>
      <c r="F37" s="49"/>
      <c r="G37" s="48"/>
      <c r="H37" s="49"/>
      <c r="I37" s="48"/>
      <c r="J37" s="49"/>
      <c r="K37" s="49"/>
    </row>
    <row r="38" spans="1:11" s="60" customFormat="1" ht="27.6">
      <c r="A38" s="100">
        <v>27</v>
      </c>
      <c r="B38" s="108" t="s">
        <v>290</v>
      </c>
      <c r="C38" s="100" t="s">
        <v>98</v>
      </c>
      <c r="D38" s="100">
        <v>1</v>
      </c>
      <c r="E38" s="61"/>
      <c r="F38" s="49"/>
      <c r="G38" s="48"/>
      <c r="H38" s="49"/>
      <c r="I38" s="48"/>
      <c r="J38" s="49"/>
      <c r="K38" s="49"/>
    </row>
    <row r="39" spans="1:11" s="66" customFormat="1">
      <c r="A39" s="62"/>
      <c r="B39" s="63" t="s">
        <v>56</v>
      </c>
      <c r="C39" s="63"/>
      <c r="D39" s="62"/>
      <c r="E39" s="64"/>
      <c r="F39" s="65">
        <f>SUM(F11:F38)</f>
        <v>0</v>
      </c>
      <c r="G39" s="65"/>
      <c r="H39" s="65">
        <f>SUM(H11:H38)</f>
        <v>0</v>
      </c>
      <c r="I39" s="65"/>
      <c r="J39" s="65">
        <f>SUM(J11:J38)</f>
        <v>0</v>
      </c>
      <c r="K39" s="65">
        <f t="shared" ref="K39" si="0">F39+H39+J39</f>
        <v>0</v>
      </c>
    </row>
    <row r="40" spans="1:11" s="84" customFormat="1" ht="27.6">
      <c r="A40" s="19"/>
      <c r="B40" s="104" t="s">
        <v>87</v>
      </c>
      <c r="C40" s="63"/>
      <c r="D40" s="67">
        <v>0</v>
      </c>
      <c r="E40" s="64"/>
      <c r="F40" s="65"/>
      <c r="G40" s="65"/>
      <c r="H40" s="65"/>
      <c r="I40" s="65"/>
      <c r="J40" s="65"/>
      <c r="K40" s="65">
        <f>H39*D40</f>
        <v>0</v>
      </c>
    </row>
    <row r="41" spans="1:11" s="84" customFormat="1" ht="14.4">
      <c r="A41" s="19"/>
      <c r="B41" s="63" t="s">
        <v>56</v>
      </c>
      <c r="C41" s="63"/>
      <c r="D41" s="67"/>
      <c r="E41" s="64"/>
      <c r="F41" s="65"/>
      <c r="G41" s="65"/>
      <c r="H41" s="65"/>
      <c r="I41" s="65"/>
      <c r="J41" s="65"/>
      <c r="K41" s="65">
        <f>SUM(K39:K40)</f>
        <v>0</v>
      </c>
    </row>
    <row r="42" spans="1:11" s="84" customFormat="1" ht="14.4">
      <c r="A42" s="19"/>
      <c r="B42" s="63" t="s">
        <v>58</v>
      </c>
      <c r="C42" s="63"/>
      <c r="D42" s="67">
        <v>0</v>
      </c>
      <c r="E42" s="64"/>
      <c r="F42" s="65"/>
      <c r="G42" s="65"/>
      <c r="H42" s="65"/>
      <c r="I42" s="65"/>
      <c r="J42" s="65"/>
      <c r="K42" s="65">
        <f>K41*D42</f>
        <v>0</v>
      </c>
    </row>
    <row r="43" spans="1:11" s="84" customFormat="1" ht="14.4">
      <c r="A43" s="19"/>
      <c r="B43" s="63" t="s">
        <v>56</v>
      </c>
      <c r="C43" s="63"/>
      <c r="D43" s="67"/>
      <c r="E43" s="64"/>
      <c r="F43" s="65"/>
      <c r="G43" s="65"/>
      <c r="H43" s="65"/>
      <c r="I43" s="65"/>
      <c r="J43" s="65"/>
      <c r="K43" s="65">
        <f>SUM(K41:K42)</f>
        <v>0</v>
      </c>
    </row>
    <row r="44" spans="1:11" s="84" customFormat="1" ht="14.4">
      <c r="A44" s="19"/>
      <c r="B44" s="63" t="s">
        <v>16</v>
      </c>
      <c r="C44" s="63"/>
      <c r="D44" s="67">
        <v>0</v>
      </c>
      <c r="E44" s="64"/>
      <c r="F44" s="65"/>
      <c r="G44" s="65"/>
      <c r="H44" s="65"/>
      <c r="I44" s="65"/>
      <c r="J44" s="65"/>
      <c r="K44" s="65">
        <f>K43*D44</f>
        <v>0</v>
      </c>
    </row>
    <row r="45" spans="1:11" s="84" customFormat="1" ht="14.4">
      <c r="A45" s="19"/>
      <c r="B45" s="63" t="s">
        <v>59</v>
      </c>
      <c r="C45" s="63"/>
      <c r="D45" s="67"/>
      <c r="E45" s="64"/>
      <c r="F45" s="65"/>
      <c r="G45" s="65"/>
      <c r="H45" s="65"/>
      <c r="I45" s="65"/>
      <c r="J45" s="65"/>
      <c r="K45" s="65">
        <f>SUM(K43:K44)</f>
        <v>0</v>
      </c>
    </row>
    <row r="46" spans="1:11" s="84" customFormat="1" ht="14.4">
      <c r="A46" s="19"/>
      <c r="B46" s="63" t="s">
        <v>56</v>
      </c>
      <c r="C46" s="63"/>
      <c r="D46" s="67">
        <v>0.18</v>
      </c>
      <c r="E46" s="64"/>
      <c r="F46" s="65"/>
      <c r="G46" s="65"/>
      <c r="H46" s="65"/>
      <c r="I46" s="65"/>
      <c r="J46" s="65"/>
      <c r="K46" s="65">
        <f>K45*D46</f>
        <v>0</v>
      </c>
    </row>
    <row r="47" spans="1:11" s="84" customFormat="1" ht="14.4">
      <c r="A47" s="19"/>
      <c r="B47" s="63" t="s">
        <v>73</v>
      </c>
      <c r="C47" s="63"/>
      <c r="D47" s="67"/>
      <c r="E47" s="64"/>
      <c r="F47" s="65"/>
      <c r="G47" s="65"/>
      <c r="H47" s="65"/>
      <c r="I47" s="65"/>
      <c r="J47" s="65"/>
      <c r="K47" s="65">
        <f>SUM(K45:K46)</f>
        <v>0</v>
      </c>
    </row>
    <row r="48" spans="1:11">
      <c r="J48" s="69"/>
    </row>
    <row r="49" spans="3:11">
      <c r="J49" s="69"/>
    </row>
    <row r="50" spans="3:11" s="70" customFormat="1">
      <c r="C50" s="71"/>
      <c r="K50" s="72"/>
    </row>
  </sheetData>
  <mergeCells count="17">
    <mergeCell ref="D8:D9"/>
    <mergeCell ref="A1:K1"/>
    <mergeCell ref="A3:K3"/>
    <mergeCell ref="A4:K4"/>
    <mergeCell ref="A5:K5"/>
    <mergeCell ref="G6:H6"/>
    <mergeCell ref="I6:J6"/>
    <mergeCell ref="A6:A9"/>
    <mergeCell ref="B6:B7"/>
    <mergeCell ref="C6:C7"/>
    <mergeCell ref="D6:D7"/>
    <mergeCell ref="E6:F6"/>
    <mergeCell ref="E7:F7"/>
    <mergeCell ref="G7:H7"/>
    <mergeCell ref="I7:J7"/>
    <mergeCell ref="B8:B9"/>
    <mergeCell ref="C8:C9"/>
  </mergeCells>
  <pageMargins left="0" right="0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ნაერთი</vt:lpstr>
      <vt:lpstr>კონსტუქციები</vt:lpstr>
      <vt:lpstr>არქიტექტურა</vt:lpstr>
      <vt:lpstr>წყალ-კანალიზაცია</vt:lpstr>
      <vt:lpstr>აირმომარაგება</vt:lpstr>
      <vt:lpstr>გათბობა-ვენტილაცია</vt:lpstr>
      <vt:lpstr>ელ.მონტაჟი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Vitali</dc:creator>
  <cp:lastModifiedBy>Nino Ghavilashvili (Amboli)</cp:lastModifiedBy>
  <cp:lastPrinted>2023-04-06T18:05:22Z</cp:lastPrinted>
  <dcterms:created xsi:type="dcterms:W3CDTF">2018-12-23T18:44:14Z</dcterms:created>
  <dcterms:modified xsi:type="dcterms:W3CDTF">2023-04-26T08:24:03Z</dcterms:modified>
</cp:coreProperties>
</file>