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4C98B372-0672-4B47-A0C2-55AE831078C1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 ნარჩენების ნაგებობა" sheetId="1" r:id="rId1"/>
    <sheet name="Sheet2" sheetId="2" r:id="rId2"/>
    <sheet name="Sheet3" sheetId="3" r:id="rId3"/>
  </sheets>
  <definedNames>
    <definedName name="_xlnm._FilterDatabase" localSheetId="0" hidden="1">' ნარჩენების ნაგებობა'!$A$10:$K$79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" l="1"/>
  <c r="F79" i="1" s="1"/>
  <c r="H13" i="1"/>
  <c r="H14" i="1"/>
  <c r="H15" i="1"/>
  <c r="H16" i="1"/>
  <c r="H17" i="1"/>
  <c r="H18" i="1"/>
  <c r="H19" i="1"/>
  <c r="K19" i="1" s="1"/>
  <c r="H20" i="1"/>
  <c r="H21" i="1"/>
  <c r="H22" i="1"/>
  <c r="H23" i="1"/>
  <c r="H28" i="1"/>
  <c r="H30" i="1"/>
  <c r="H31" i="1"/>
  <c r="H32" i="1"/>
  <c r="H35" i="1"/>
  <c r="H37" i="1"/>
  <c r="H43" i="1"/>
  <c r="H51" i="1"/>
  <c r="H52" i="1"/>
  <c r="H54" i="1"/>
  <c r="H55" i="1"/>
  <c r="H56" i="1"/>
  <c r="H57" i="1"/>
  <c r="H62" i="1"/>
  <c r="H63" i="1"/>
  <c r="H64" i="1"/>
  <c r="H65" i="1"/>
  <c r="H68" i="1"/>
  <c r="H69" i="1"/>
  <c r="H70" i="1"/>
  <c r="H72" i="1"/>
  <c r="H73" i="1"/>
  <c r="H74" i="1"/>
  <c r="H75" i="1"/>
  <c r="H76" i="1"/>
  <c r="H77" i="1"/>
  <c r="H78" i="1"/>
  <c r="H79" i="1"/>
  <c r="F13" i="1"/>
  <c r="F14" i="1"/>
  <c r="F15" i="1"/>
  <c r="F16" i="1"/>
  <c r="F17" i="1"/>
  <c r="F18" i="1"/>
  <c r="F19" i="1"/>
  <c r="F20" i="1"/>
  <c r="F21" i="1"/>
  <c r="F22" i="1"/>
  <c r="F23" i="1"/>
  <c r="F28" i="1"/>
  <c r="F29" i="1"/>
  <c r="F32" i="1"/>
  <c r="F35" i="1"/>
  <c r="F37" i="1"/>
  <c r="F43" i="1"/>
  <c r="F47" i="1"/>
  <c r="F51" i="1"/>
  <c r="F52" i="1"/>
  <c r="F54" i="1"/>
  <c r="F55" i="1"/>
  <c r="F56" i="1"/>
  <c r="F57" i="1"/>
  <c r="F62" i="1"/>
  <c r="F65" i="1"/>
  <c r="F68" i="1"/>
  <c r="F69" i="1"/>
  <c r="F70" i="1"/>
  <c r="F72" i="1"/>
  <c r="F73" i="1"/>
  <c r="F74" i="1"/>
  <c r="F75" i="1"/>
  <c r="F76" i="1"/>
  <c r="F77" i="1"/>
  <c r="F78" i="1"/>
  <c r="D29" i="1"/>
  <c r="H29" i="1" s="1"/>
  <c r="D31" i="1"/>
  <c r="F31" i="1" s="1"/>
  <c r="D30" i="1"/>
  <c r="F30" i="1" s="1"/>
  <c r="J28" i="1"/>
  <c r="J13" i="1"/>
  <c r="J14" i="1"/>
  <c r="J15" i="1"/>
  <c r="K15" i="1" s="1"/>
  <c r="J16" i="1"/>
  <c r="J17" i="1"/>
  <c r="J18" i="1"/>
  <c r="K18" i="1" s="1"/>
  <c r="J19" i="1"/>
  <c r="J20" i="1"/>
  <c r="J21" i="1"/>
  <c r="J22" i="1"/>
  <c r="J23" i="1"/>
  <c r="K23" i="1" s="1"/>
  <c r="J32" i="1"/>
  <c r="J35" i="1"/>
  <c r="J37" i="1"/>
  <c r="J43" i="1"/>
  <c r="J47" i="1"/>
  <c r="J51" i="1"/>
  <c r="J52" i="1"/>
  <c r="J54" i="1"/>
  <c r="J55" i="1"/>
  <c r="J62" i="1"/>
  <c r="J65" i="1"/>
  <c r="J68" i="1"/>
  <c r="J69" i="1"/>
  <c r="K69" i="1" s="1"/>
  <c r="J70" i="1"/>
  <c r="K70" i="1" s="1"/>
  <c r="J72" i="1"/>
  <c r="J73" i="1"/>
  <c r="K73" i="1" s="1"/>
  <c r="J74" i="1"/>
  <c r="J75" i="1"/>
  <c r="J76" i="1"/>
  <c r="K76" i="1" s="1"/>
  <c r="J77" i="1"/>
  <c r="J78" i="1"/>
  <c r="D63" i="1"/>
  <c r="D64" i="1" s="1"/>
  <c r="J64" i="1" s="1"/>
  <c r="K75" i="1" l="1"/>
  <c r="K65" i="1"/>
  <c r="K32" i="1"/>
  <c r="K74" i="1"/>
  <c r="K72" i="1"/>
  <c r="K78" i="1"/>
  <c r="K17" i="1"/>
  <c r="K51" i="1"/>
  <c r="K62" i="1"/>
  <c r="K54" i="1"/>
  <c r="K16" i="1"/>
  <c r="K52" i="1"/>
  <c r="K22" i="1"/>
  <c r="K14" i="1"/>
  <c r="K21" i="1"/>
  <c r="K13" i="1"/>
  <c r="K20" i="1"/>
  <c r="K37" i="1"/>
  <c r="K77" i="1"/>
  <c r="K68" i="1"/>
  <c r="K43" i="1"/>
  <c r="K35" i="1"/>
  <c r="K28" i="1"/>
  <c r="F64" i="1"/>
  <c r="K64" i="1" s="1"/>
  <c r="F63" i="1"/>
  <c r="K55" i="1"/>
  <c r="J63" i="1"/>
  <c r="J31" i="1"/>
  <c r="K31" i="1" s="1"/>
  <c r="J29" i="1"/>
  <c r="K29" i="1" s="1"/>
  <c r="J30" i="1"/>
  <c r="K30" i="1" s="1"/>
  <c r="D53" i="1"/>
  <c r="D49" i="1"/>
  <c r="D48" i="1"/>
  <c r="H47" i="1"/>
  <c r="K47" i="1" s="1"/>
  <c r="D46" i="1"/>
  <c r="D45" i="1"/>
  <c r="D44" i="1"/>
  <c r="D42" i="1"/>
  <c r="D41" i="1"/>
  <c r="D40" i="1"/>
  <c r="D39" i="1"/>
  <c r="D38" i="1"/>
  <c r="K63" i="1" l="1"/>
  <c r="F46" i="1"/>
  <c r="H46" i="1"/>
  <c r="F38" i="1"/>
  <c r="H38" i="1"/>
  <c r="F39" i="1"/>
  <c r="H39" i="1"/>
  <c r="H40" i="1"/>
  <c r="F40" i="1"/>
  <c r="H41" i="1"/>
  <c r="F41" i="1"/>
  <c r="F45" i="1"/>
  <c r="H45" i="1"/>
  <c r="H42" i="1"/>
  <c r="F42" i="1"/>
  <c r="H44" i="1"/>
  <c r="F44" i="1"/>
  <c r="H48" i="1"/>
  <c r="F48" i="1"/>
  <c r="H49" i="1"/>
  <c r="F49" i="1"/>
  <c r="F53" i="1"/>
  <c r="H53" i="1"/>
  <c r="D50" i="1"/>
  <c r="J49" i="1"/>
  <c r="J46" i="1"/>
  <c r="J38" i="1"/>
  <c r="J39" i="1"/>
  <c r="J41" i="1"/>
  <c r="J53" i="1"/>
  <c r="J48" i="1"/>
  <c r="K48" i="1" s="1"/>
  <c r="J40" i="1"/>
  <c r="J42" i="1"/>
  <c r="J44" i="1"/>
  <c r="J45" i="1"/>
  <c r="D33" i="1"/>
  <c r="D36" i="1"/>
  <c r="D26" i="1"/>
  <c r="D25" i="1"/>
  <c r="D24" i="1"/>
  <c r="D27" i="1"/>
  <c r="K42" i="1" l="1"/>
  <c r="K46" i="1"/>
  <c r="K41" i="1"/>
  <c r="K39" i="1"/>
  <c r="F24" i="1"/>
  <c r="H24" i="1"/>
  <c r="H25" i="1"/>
  <c r="F25" i="1"/>
  <c r="H26" i="1"/>
  <c r="F26" i="1"/>
  <c r="K40" i="1"/>
  <c r="H36" i="1"/>
  <c r="F36" i="1"/>
  <c r="H33" i="1"/>
  <c r="F33" i="1"/>
  <c r="K45" i="1"/>
  <c r="K38" i="1"/>
  <c r="H27" i="1"/>
  <c r="F27" i="1"/>
  <c r="K44" i="1"/>
  <c r="K49" i="1"/>
  <c r="H50" i="1"/>
  <c r="F50" i="1"/>
  <c r="K53" i="1"/>
  <c r="J27" i="1"/>
  <c r="J50" i="1"/>
  <c r="J25" i="1"/>
  <c r="J36" i="1"/>
  <c r="J33" i="1"/>
  <c r="J24" i="1"/>
  <c r="K24" i="1" s="1"/>
  <c r="J26" i="1"/>
  <c r="D34" i="1"/>
  <c r="K25" i="1" l="1"/>
  <c r="K36" i="1"/>
  <c r="K26" i="1"/>
  <c r="K50" i="1"/>
  <c r="K27" i="1"/>
  <c r="H34" i="1"/>
  <c r="F34" i="1"/>
  <c r="K33" i="1"/>
  <c r="J34" i="1"/>
  <c r="K34" i="1" l="1"/>
  <c r="J79" i="1"/>
  <c r="K79" i="1" s="1"/>
  <c r="D71" i="1"/>
  <c r="D67" i="1"/>
  <c r="D66" i="1"/>
  <c r="D58" i="1"/>
  <c r="D61" i="1"/>
  <c r="D60" i="1"/>
  <c r="D59" i="1"/>
  <c r="H66" i="1" l="1"/>
  <c r="F66" i="1"/>
  <c r="H67" i="1"/>
  <c r="F67" i="1"/>
  <c r="F71" i="1"/>
  <c r="H71" i="1"/>
  <c r="F59" i="1"/>
  <c r="H59" i="1"/>
  <c r="F61" i="1"/>
  <c r="H61" i="1"/>
  <c r="F60" i="1"/>
  <c r="H60" i="1"/>
  <c r="H58" i="1"/>
  <c r="H80" i="1" s="1"/>
  <c r="K88" i="1" s="1"/>
  <c r="F58" i="1"/>
  <c r="J66" i="1"/>
  <c r="J67" i="1"/>
  <c r="K67" i="1" s="1"/>
  <c r="J71" i="1"/>
  <c r="J56" i="1"/>
  <c r="K56" i="1" s="1"/>
  <c r="J59" i="1"/>
  <c r="J61" i="1"/>
  <c r="K61" i="1" s="1"/>
  <c r="J60" i="1"/>
  <c r="J58" i="1"/>
  <c r="J12" i="1"/>
  <c r="H12" i="1"/>
  <c r="F12" i="1"/>
  <c r="K66" i="1" l="1"/>
  <c r="K59" i="1"/>
  <c r="K71" i="1"/>
  <c r="K58" i="1"/>
  <c r="K60" i="1"/>
  <c r="J57" i="1"/>
  <c r="F80" i="1"/>
  <c r="K81" i="1" s="1"/>
  <c r="K12" i="1"/>
  <c r="J80" i="1" l="1"/>
  <c r="K57" i="1"/>
  <c r="K80" i="1" s="1"/>
  <c r="K82" i="1" s="1"/>
  <c r="K83" i="1" s="1"/>
  <c r="K84" i="1" s="1"/>
  <c r="K85" i="1" s="1"/>
  <c r="K86" i="1" s="1"/>
  <c r="K87" i="1" s="1"/>
  <c r="K89" i="1" s="1"/>
  <c r="K90" i="1" s="1"/>
  <c r="K91" i="1" s="1"/>
  <c r="J6" i="1" s="1"/>
</calcChain>
</file>

<file path=xl/sharedStrings.xml><?xml version="1.0" encoding="utf-8"?>
<sst xmlns="http://schemas.openxmlformats.org/spreadsheetml/2006/main" count="170" uniqueCount="92">
  <si>
    <t>სამუშაოს დასახელება</t>
  </si>
  <si>
    <t>განზ.</t>
  </si>
  <si>
    <t>რაოდ.</t>
  </si>
  <si>
    <t>მასალა</t>
  </si>
  <si>
    <t>ხელფასი</t>
  </si>
  <si>
    <t>მანქანა-მექანიზები</t>
  </si>
  <si>
    <t>სულ ჯამი</t>
  </si>
  <si>
    <t>ჯამი</t>
  </si>
  <si>
    <t>სადემონტაჟო სამუშაოები</t>
  </si>
  <si>
    <t>მ</t>
  </si>
  <si>
    <t>ბლოკის კედლების დემონტაჟი</t>
  </si>
  <si>
    <r>
      <t>მ</t>
    </r>
    <r>
      <rPr>
        <vertAlign val="superscript"/>
        <sz val="8"/>
        <color theme="1"/>
        <rFont val="Sylfaen"/>
        <family val="1"/>
      </rPr>
      <t>2</t>
    </r>
  </si>
  <si>
    <t>ბორდიურების დემონტაჟი</t>
  </si>
  <si>
    <r>
      <t>მ</t>
    </r>
    <r>
      <rPr>
        <vertAlign val="superscript"/>
        <sz val="8"/>
        <color theme="1"/>
        <rFont val="Sylfaen"/>
        <family val="1"/>
      </rPr>
      <t>3</t>
    </r>
  </si>
  <si>
    <t>№</t>
  </si>
  <si>
    <t>საწვიმარი ღარის მოხსნა (შემდგომი მონტაჟისთვის)</t>
  </si>
  <si>
    <t>ლარი</t>
  </si>
  <si>
    <t>ტ</t>
  </si>
  <si>
    <t>ერთ. ფასი</t>
  </si>
  <si>
    <t>ლითონის კარის ბლოკის დემონტაჟი</t>
  </si>
  <si>
    <t>სხვა მასალები</t>
  </si>
  <si>
    <t>სახურავის ხრახნი</t>
  </si>
  <si>
    <t>ქვიშა-ცემენტის ხსნარი</t>
  </si>
  <si>
    <t>კგ</t>
  </si>
  <si>
    <t xml:space="preserve">ც </t>
  </si>
  <si>
    <r>
      <t>მ</t>
    </r>
    <r>
      <rPr>
        <sz val="8"/>
        <color theme="1"/>
        <rFont val="Calibri"/>
        <family val="2"/>
        <charset val="204"/>
      </rPr>
      <t>³</t>
    </r>
  </si>
  <si>
    <r>
      <t>მ</t>
    </r>
    <r>
      <rPr>
        <sz val="8"/>
        <color theme="1"/>
        <rFont val="Calibri"/>
        <family val="2"/>
        <charset val="204"/>
      </rPr>
      <t>²</t>
    </r>
  </si>
  <si>
    <t>მ²</t>
  </si>
  <si>
    <t xml:space="preserve">წებოცემენტი   </t>
  </si>
  <si>
    <t xml:space="preserve">ფუგა     </t>
  </si>
  <si>
    <t xml:space="preserve">ფილების პლასტიკატის სამონტაჟო დეტალები </t>
  </si>
  <si>
    <t>კომპ</t>
  </si>
  <si>
    <t xml:space="preserve">ქვიშა-ცემენტის ნაშხეფის მოწყობა  ფასადზე </t>
  </si>
  <si>
    <t xml:space="preserve"> ფასადის შეღებვა ფასადის საღებავით  (ფერდილების ჩათვლით)</t>
  </si>
  <si>
    <t>ლითონის ორფრთიანი კარის მონტაჟი</t>
  </si>
  <si>
    <t>ლითონის ორფრთიანი კარი</t>
  </si>
  <si>
    <t>საკეტ-სახელური</t>
  </si>
  <si>
    <t>სანათების მოწყობა ლედ სანათით</t>
  </si>
  <si>
    <t>ცალი</t>
  </si>
  <si>
    <t>ლედ სანათი</t>
  </si>
  <si>
    <t>სადენების მონტაჟი</t>
  </si>
  <si>
    <t>მეტრი</t>
  </si>
  <si>
    <t>მილი გოფრირებული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</si>
  <si>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</si>
  <si>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</si>
  <si>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</si>
  <si>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საპენსიო დანარიცხები</t>
  </si>
  <si>
    <t>დღგ</t>
  </si>
  <si>
    <t>სატრანსპორტო ხარჯი მასალებიდან</t>
  </si>
  <si>
    <t xml:space="preserve">მიწის ამოთხრა 25 სმ სიღრმეზე </t>
  </si>
  <si>
    <t>ჟანგბადის ხაზის დემონტაჟი/მონტაჟი</t>
  </si>
  <si>
    <t xml:space="preserve">თუნუქის სახურავის დემონტაჟი დაუზიანებლად (შემდგომ მონტაჟისათვის დამკვეთის მითითებით)     </t>
  </si>
  <si>
    <t>მეტლახის იატაკის დემონტაჟი (დამკვეთთან შეთანხმებით)</t>
  </si>
  <si>
    <t>ტროტუარის ასფალტის ფენილის დემონტაჟი</t>
  </si>
  <si>
    <t>სამშენებლო სამუშაოები</t>
  </si>
  <si>
    <t>ბეტონის იატაკის მოწყობა მიწის ქვაბულში ღორღის ფენილზე</t>
  </si>
  <si>
    <t>ღორღი ფლეთილი ქვის 15-25 მმ</t>
  </si>
  <si>
    <r>
      <t>მ</t>
    </r>
    <r>
      <rPr>
        <sz val="8"/>
        <color theme="1"/>
        <rFont val="Calibri"/>
        <family val="2"/>
      </rPr>
      <t>³</t>
    </r>
  </si>
  <si>
    <t>მათულბადე შედუღებული უჯრით 200*200*5</t>
  </si>
  <si>
    <r>
      <t xml:space="preserve">ბეტონი B 25   </t>
    </r>
    <r>
      <rPr>
        <sz val="10"/>
        <color rgb="FFFF0000"/>
        <rFont val="Sylfaen"/>
        <family val="1"/>
      </rPr>
      <t xml:space="preserve"> </t>
    </r>
  </si>
  <si>
    <t>კედლების ამოშენება  ბეტონის ბლოკით</t>
  </si>
  <si>
    <t>ბლოკი 40*20*20 სმ</t>
  </si>
  <si>
    <t>ბეტონის არმირებული სარტყელის მოწყობა კედლის თავზე 20x20 სმ</t>
  </si>
  <si>
    <t>არმატურა Ø 10</t>
  </si>
  <si>
    <t>გლინულა Ø 6</t>
  </si>
  <si>
    <t>ფიცარი 200*40</t>
  </si>
  <si>
    <t>სხვა დამხმარე მასალები</t>
  </si>
  <si>
    <t>სასწორებელი მაიაკი ლით. პროფილის</t>
  </si>
  <si>
    <t xml:space="preserve">თუნუქის სახურავის მოწყობა </t>
  </si>
  <si>
    <r>
      <t xml:space="preserve">არმატურა </t>
    </r>
    <r>
      <rPr>
        <sz val="10"/>
        <color theme="1"/>
        <rFont val="Calibri"/>
        <family val="2"/>
        <charset val="204"/>
      </rPr>
      <t>Ø 6</t>
    </r>
    <r>
      <rPr>
        <sz val="10"/>
        <color theme="1"/>
        <rFont val="Sylfaen"/>
        <family val="1"/>
        <charset val="204"/>
      </rPr>
      <t xml:space="preserve">  (ყოველ მესამე რიგში)</t>
    </r>
  </si>
  <si>
    <t>თუნუქის პროფფენილი 0.5მმ-იანი (ფერი შეთანხმდეს დამკვეთთან)</t>
  </si>
  <si>
    <t>მილკვადრატი 60x40x2.5 მმ</t>
  </si>
  <si>
    <t>მილკვადრატი 80x40x2.5 მმ</t>
  </si>
  <si>
    <t>ელექტროდი</t>
  </si>
  <si>
    <t>ლითონის საჭრელი დისკი</t>
  </si>
  <si>
    <t>კედლების ლესვა ქვიშაცემენტით ორი მხარე</t>
  </si>
  <si>
    <t xml:space="preserve">ქვიშა ყვითელი </t>
  </si>
  <si>
    <t xml:space="preserve">თეთრი ცემენტი  </t>
  </si>
  <si>
    <t xml:space="preserve">ფასადის საღებავი   </t>
  </si>
  <si>
    <t>სამშენებლო ნაჩენების დატვირთვა ა/თვითმცლელზე ტრანსპორტირება 15 კმ-მდე  მანძილზე</t>
  </si>
  <si>
    <t>სპილენძის სადენი 3*1,5</t>
  </si>
  <si>
    <t>სპილენძის სადენი 3*2,5</t>
  </si>
  <si>
    <t>კედლის და იატაკის მოპირკეთება კერამიკული ფილებით</t>
  </si>
  <si>
    <t xml:space="preserve">მეტლახი </t>
  </si>
  <si>
    <t xml:space="preserve">ცემენტჭიმის მოწყობა </t>
  </si>
  <si>
    <t>შეადგინა: გ. ხელოიშვილი</t>
  </si>
  <si>
    <t>მობ. 598 590 777</t>
  </si>
  <si>
    <t>დამკვეთი: ს.ს. "ევექსის ჰოსპიტლები"   კავკასიის მედიცინის ცენტრი</t>
  </si>
  <si>
    <t>სამედიცინო ნარჩენების შესანახი ნაგებობის რეკონსტრუქცია და გვერდით ნაგებობის სახურავის დაგრძელება</t>
  </si>
  <si>
    <t>სარიენტაციო სახარჯთაღრიცხვო ღირებულება</t>
  </si>
  <si>
    <t>კაფელი ფილა 30*60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</si>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</sst>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8"/>
      <color theme="1"/>
      <name val="Sylfaen"/>
      <family val="1"/>
    </font>
    <font>
      <vertAlign val="superscript"/>
      <sz val="8"/>
      <color theme="1"/>
      <name val="Sylfaen"/>
      <family val="1"/>
    </font>
    <font>
      <sz val="10"/>
      <color theme="1"/>
      <name val="Sylfaen"/>
      <family val="1"/>
    </font>
    <font>
      <sz val="9"/>
      <color theme="1"/>
      <name val="Sylfaen"/>
      <family val="1"/>
    </font>
    <font>
      <sz val="10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Sylfaen"/>
      <family val="1"/>
    </font>
    <font>
      <b/>
      <sz val="11"/>
      <color theme="1"/>
      <name val="Sylfaen"/>
      <family val="1"/>
    </font>
    <font>
      <sz val="8"/>
      <color theme="1"/>
      <name val="AcadNusx"/>
    </font>
    <font>
      <sz val="8"/>
      <color theme="1"/>
      <name val="Calibri"/>
      <family val="2"/>
    </font>
    <font>
      <b/>
      <sz val="9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9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/>
    <xf numFmtId="0" fontId="5" fillId="0" borderId="0" xfId="0" applyFont="1"/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2" fontId="19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Normal 53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</xdr:colOff>
      <xdr:row>79</xdr:row>
      <xdr:rowOff>0</xdr:rowOff>
    </xdr:from>
    <xdr:ext cx="76200" cy="60007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30923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D64D5AFA-4714-40C8-AD8C-A038F217D3A9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F07832FA-6403-4F56-AA5D-A65A712DF377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38B6E886-54CD-4AF3-A6C2-F9C4D4AD1823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114AB643-43D6-4F2A-A91C-5E38F55DEFCE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8E44C263-FBA7-4F44-9793-18AEF2785C19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9230971B-ED08-424C-A574-0DD41F35EA8D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19D67412-A5B0-43D6-AA6A-7C5FC9AFAB85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7325AB28-D6C7-4CD2-82BD-1FB8D8DF1603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E9AE1ABB-C6DE-4BB9-ABFB-646F7540D332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76200" cy="60007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33EEB15-5A7F-4879-AF5A-620B09E22BA1}"/>
            </a:ext>
          </a:extLst>
        </xdr:cNvPr>
        <xdr:cNvSpPr txBox="1">
          <a:spLocks noChangeArrowheads="1"/>
        </xdr:cNvSpPr>
      </xdr:nvSpPr>
      <xdr:spPr bwMode="auto">
        <a:xfrm>
          <a:off x="5286375" y="61055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abSelected="1" topLeftCell="A72" zoomScale="110" zoomScaleNormal="110" workbookViewId="0">
      <selection activeCell="E84" sqref="E84"/>
    </sheetView>
  </sheetViews>
  <sheetFormatPr defaultColWidth="9.08984375" defaultRowHeight="14.5"/>
  <cols>
    <col min="1" max="1" width="3.453125" style="1" customWidth="1"/>
    <col min="2" max="2" width="46.08984375" style="1" customWidth="1"/>
    <col min="3" max="3" width="6.453125" style="1" customWidth="1"/>
    <col min="4" max="4" width="9.08984375" style="1"/>
    <col min="5" max="5" width="7.90625" style="1" customWidth="1"/>
    <col min="6" max="6" width="9.08984375" style="1"/>
    <col min="7" max="7" width="10.6328125" style="1" bestFit="1" customWidth="1"/>
    <col min="8" max="8" width="9.08984375" style="1"/>
    <col min="9" max="9" width="10.6328125" style="1" bestFit="1" customWidth="1"/>
    <col min="10" max="10" width="10.36328125" style="1" customWidth="1"/>
    <col min="11" max="11" width="11" style="1" bestFit="1" customWidth="1"/>
    <col min="12" max="16384" width="9.08984375" style="1"/>
  </cols>
  <sheetData>
    <row r="1" spans="1:11">
      <c r="B1" s="52" t="s">
        <v>85</v>
      </c>
    </row>
    <row r="2" spans="1:11">
      <c r="B2" s="52" t="s">
        <v>86</v>
      </c>
    </row>
    <row r="3" spans="1:11">
      <c r="B3" s="54" t="s">
        <v>87</v>
      </c>
      <c r="C3" s="54"/>
      <c r="D3" s="54"/>
      <c r="E3" s="54"/>
      <c r="F3" s="54"/>
      <c r="G3" s="54"/>
      <c r="H3" s="54"/>
      <c r="I3" s="54"/>
      <c r="J3" s="54"/>
      <c r="K3" s="54"/>
    </row>
    <row r="5" spans="1:11" ht="36" customHeight="1">
      <c r="A5" s="55" t="s">
        <v>88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B6" s="53"/>
      <c r="F6" s="53" t="s">
        <v>89</v>
      </c>
      <c r="G6" s="53"/>
      <c r="H6" s="53"/>
      <c r="I6" s="53"/>
      <c r="J6" s="56" t="e">
        <f>K91</f>
        <v>#VALUE!</v>
      </c>
      <c r="K6" s="57"/>
    </row>
    <row r="7" spans="1:11">
      <c r="A7" s="62" t="s">
        <v>14</v>
      </c>
      <c r="B7" s="60" t="s">
        <v>0</v>
      </c>
      <c r="C7" s="60" t="s">
        <v>1</v>
      </c>
      <c r="D7" s="60" t="s">
        <v>2</v>
      </c>
      <c r="E7" s="58" t="s">
        <v>3</v>
      </c>
      <c r="F7" s="59"/>
      <c r="G7" s="58" t="s">
        <v>4</v>
      </c>
      <c r="H7" s="59"/>
      <c r="I7" s="58" t="s">
        <v>5</v>
      </c>
      <c r="J7" s="59"/>
      <c r="K7" s="60" t="s">
        <v>6</v>
      </c>
    </row>
    <row r="8" spans="1:11">
      <c r="A8" s="63"/>
      <c r="B8" s="61"/>
      <c r="C8" s="61"/>
      <c r="D8" s="61"/>
      <c r="E8" s="6" t="s">
        <v>18</v>
      </c>
      <c r="F8" s="6" t="s">
        <v>7</v>
      </c>
      <c r="G8" s="6" t="s">
        <v>18</v>
      </c>
      <c r="H8" s="6" t="s">
        <v>7</v>
      </c>
      <c r="I8" s="6" t="s">
        <v>18</v>
      </c>
      <c r="J8" s="6" t="s">
        <v>7</v>
      </c>
      <c r="K8" s="61"/>
    </row>
    <row r="9" spans="1:1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>
      <c r="A10" s="4"/>
      <c r="B10" s="5"/>
      <c r="C10" s="5"/>
      <c r="D10" s="5"/>
      <c r="E10" s="6"/>
      <c r="F10" s="6"/>
      <c r="G10" s="6"/>
      <c r="H10" s="6"/>
      <c r="I10" s="6"/>
      <c r="J10" s="6"/>
      <c r="K10" s="5"/>
    </row>
    <row r="11" spans="1:11" ht="21" customHeight="1">
      <c r="A11" s="3"/>
      <c r="B11" s="12" t="s">
        <v>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30" customHeight="1">
      <c r="A12" s="3">
        <v>1</v>
      </c>
      <c r="B12" s="7" t="s">
        <v>51</v>
      </c>
      <c r="C12" s="3" t="s">
        <v>11</v>
      </c>
      <c r="D12" s="11">
        <v>26</v>
      </c>
      <c r="E12" s="11"/>
      <c r="F12" s="11">
        <f>E12*D12</f>
        <v>0</v>
      </c>
      <c r="G12" s="11"/>
      <c r="H12" s="11">
        <f>G12*D12</f>
        <v>0</v>
      </c>
      <c r="I12" s="11"/>
      <c r="J12" s="11">
        <f>I12*D12</f>
        <v>0</v>
      </c>
      <c r="K12" s="11">
        <f>J12+H12+F12</f>
        <v>0</v>
      </c>
    </row>
    <row r="13" spans="1:11" ht="27">
      <c r="A13" s="3">
        <v>2</v>
      </c>
      <c r="B13" s="7" t="s">
        <v>52</v>
      </c>
      <c r="C13" s="3"/>
      <c r="D13" s="11">
        <v>23</v>
      </c>
      <c r="E13" s="11"/>
      <c r="F13" s="11">
        <f t="shared" ref="F13:F76" si="0">E13*D13</f>
        <v>0</v>
      </c>
      <c r="G13" s="11"/>
      <c r="H13" s="11">
        <f t="shared" ref="H13:H76" si="1">G13*D13</f>
        <v>0</v>
      </c>
      <c r="I13" s="11"/>
      <c r="J13" s="11">
        <f t="shared" ref="J13:J79" si="2">I13*D13</f>
        <v>0</v>
      </c>
      <c r="K13" s="11">
        <f t="shared" ref="K13:K76" si="3">J13+H13+F13</f>
        <v>0</v>
      </c>
    </row>
    <row r="14" spans="1:11">
      <c r="A14" s="3">
        <v>3</v>
      </c>
      <c r="B14" s="7" t="s">
        <v>10</v>
      </c>
      <c r="C14" s="3" t="s">
        <v>11</v>
      </c>
      <c r="D14" s="11">
        <v>25</v>
      </c>
      <c r="E14" s="11"/>
      <c r="F14" s="11">
        <f t="shared" si="0"/>
        <v>0</v>
      </c>
      <c r="G14" s="11"/>
      <c r="H14" s="11">
        <f t="shared" si="1"/>
        <v>0</v>
      </c>
      <c r="I14" s="11"/>
      <c r="J14" s="11">
        <f t="shared" si="2"/>
        <v>0</v>
      </c>
      <c r="K14" s="11">
        <f t="shared" si="3"/>
        <v>0</v>
      </c>
    </row>
    <row r="15" spans="1:11">
      <c r="A15" s="3">
        <v>4</v>
      </c>
      <c r="B15" s="7" t="s">
        <v>19</v>
      </c>
      <c r="C15" s="3" t="s">
        <v>11</v>
      </c>
      <c r="D15" s="11">
        <v>2.5</v>
      </c>
      <c r="E15" s="11"/>
      <c r="F15" s="11">
        <f t="shared" si="0"/>
        <v>0</v>
      </c>
      <c r="G15" s="11"/>
      <c r="H15" s="11">
        <f t="shared" si="1"/>
        <v>0</v>
      </c>
      <c r="I15" s="11"/>
      <c r="J15" s="11">
        <f t="shared" si="2"/>
        <v>0</v>
      </c>
      <c r="K15" s="11">
        <f t="shared" si="3"/>
        <v>0</v>
      </c>
    </row>
    <row r="16" spans="1:11">
      <c r="A16" s="3">
        <v>5</v>
      </c>
      <c r="B16" s="7" t="s">
        <v>53</v>
      </c>
      <c r="C16" s="3" t="s">
        <v>11</v>
      </c>
      <c r="D16" s="11">
        <v>6</v>
      </c>
      <c r="E16" s="11"/>
      <c r="F16" s="11">
        <f t="shared" si="0"/>
        <v>0</v>
      </c>
      <c r="G16" s="11"/>
      <c r="H16" s="11">
        <f t="shared" si="1"/>
        <v>0</v>
      </c>
      <c r="I16" s="11"/>
      <c r="J16" s="11">
        <f t="shared" si="2"/>
        <v>0</v>
      </c>
      <c r="K16" s="11">
        <f t="shared" si="3"/>
        <v>0</v>
      </c>
    </row>
    <row r="17" spans="1:11">
      <c r="A17" s="3">
        <v>6</v>
      </c>
      <c r="B17" s="7" t="s">
        <v>12</v>
      </c>
      <c r="C17" s="3" t="s">
        <v>9</v>
      </c>
      <c r="D17" s="11">
        <v>4</v>
      </c>
      <c r="E17" s="11"/>
      <c r="F17" s="11">
        <f t="shared" si="0"/>
        <v>0</v>
      </c>
      <c r="G17" s="11"/>
      <c r="H17" s="11">
        <f t="shared" si="1"/>
        <v>0</v>
      </c>
      <c r="I17" s="11"/>
      <c r="J17" s="11">
        <f t="shared" si="2"/>
        <v>0</v>
      </c>
      <c r="K17" s="11">
        <f t="shared" si="3"/>
        <v>0</v>
      </c>
    </row>
    <row r="18" spans="1:11">
      <c r="A18" s="3">
        <v>7</v>
      </c>
      <c r="B18" s="7" t="s">
        <v>49</v>
      </c>
      <c r="C18" s="3" t="s">
        <v>13</v>
      </c>
      <c r="D18" s="11">
        <v>1.6</v>
      </c>
      <c r="E18" s="11"/>
      <c r="F18" s="11">
        <f t="shared" si="0"/>
        <v>0</v>
      </c>
      <c r="G18" s="11"/>
      <c r="H18" s="11">
        <f t="shared" si="1"/>
        <v>0</v>
      </c>
      <c r="I18" s="11"/>
      <c r="J18" s="11">
        <f t="shared" si="2"/>
        <v>0</v>
      </c>
      <c r="K18" s="11">
        <f t="shared" si="3"/>
        <v>0</v>
      </c>
    </row>
    <row r="19" spans="1:11" ht="20.399999999999999" customHeight="1">
      <c r="A19" s="3">
        <v>8</v>
      </c>
      <c r="B19" s="7" t="s">
        <v>15</v>
      </c>
      <c r="C19" s="3" t="s">
        <v>9</v>
      </c>
      <c r="D19" s="11">
        <v>6</v>
      </c>
      <c r="E19" s="11"/>
      <c r="F19" s="11">
        <f t="shared" si="0"/>
        <v>0</v>
      </c>
      <c r="G19" s="11"/>
      <c r="H19" s="11">
        <f t="shared" si="1"/>
        <v>0</v>
      </c>
      <c r="I19" s="11"/>
      <c r="J19" s="11">
        <f t="shared" si="2"/>
        <v>0</v>
      </c>
      <c r="K19" s="11">
        <f t="shared" si="3"/>
        <v>0</v>
      </c>
    </row>
    <row r="20" spans="1:11" ht="17.399999999999999" customHeight="1">
      <c r="A20" s="3">
        <v>9</v>
      </c>
      <c r="B20" s="7" t="s">
        <v>50</v>
      </c>
      <c r="C20" s="3" t="s">
        <v>9</v>
      </c>
      <c r="D20" s="11">
        <v>4</v>
      </c>
      <c r="E20" s="11"/>
      <c r="F20" s="11">
        <f t="shared" si="0"/>
        <v>0</v>
      </c>
      <c r="G20" s="11"/>
      <c r="H20" s="11">
        <f t="shared" si="1"/>
        <v>0</v>
      </c>
      <c r="I20" s="11"/>
      <c r="J20" s="11">
        <f t="shared" si="2"/>
        <v>0</v>
      </c>
      <c r="K20" s="11">
        <f t="shared" si="3"/>
        <v>0</v>
      </c>
    </row>
    <row r="21" spans="1:11" ht="44.25" customHeight="1">
      <c r="A21" s="3">
        <v>10</v>
      </c>
      <c r="B21" s="8" t="s">
        <v>79</v>
      </c>
      <c r="C21" s="9" t="s">
        <v>17</v>
      </c>
      <c r="D21" s="14">
        <v>6</v>
      </c>
      <c r="E21" s="14"/>
      <c r="F21" s="11">
        <f t="shared" si="0"/>
        <v>0</v>
      </c>
      <c r="G21" s="14"/>
      <c r="H21" s="11">
        <f t="shared" si="1"/>
        <v>0</v>
      </c>
      <c r="I21" s="14"/>
      <c r="J21" s="11">
        <f t="shared" si="2"/>
        <v>0</v>
      </c>
      <c r="K21" s="11">
        <f t="shared" si="3"/>
        <v>0</v>
      </c>
    </row>
    <row r="22" spans="1:11" ht="19.5" customHeight="1">
      <c r="A22" s="3"/>
      <c r="B22" s="12" t="s">
        <v>54</v>
      </c>
      <c r="C22" s="3"/>
      <c r="D22" s="15"/>
      <c r="E22" s="15"/>
      <c r="F22" s="11">
        <f t="shared" si="0"/>
        <v>0</v>
      </c>
      <c r="G22" s="15"/>
      <c r="H22" s="11">
        <f t="shared" si="1"/>
        <v>0</v>
      </c>
      <c r="I22" s="15"/>
      <c r="J22" s="11">
        <f t="shared" si="2"/>
        <v>0</v>
      </c>
      <c r="K22" s="11">
        <f t="shared" si="3"/>
        <v>0</v>
      </c>
    </row>
    <row r="23" spans="1:11" ht="31.25" customHeight="1">
      <c r="A23" s="3">
        <v>1</v>
      </c>
      <c r="B23" s="46" t="s">
        <v>55</v>
      </c>
      <c r="C23" s="9" t="s">
        <v>26</v>
      </c>
      <c r="D23" s="10">
        <v>10</v>
      </c>
      <c r="E23" s="10"/>
      <c r="F23" s="11">
        <f t="shared" si="0"/>
        <v>0</v>
      </c>
      <c r="G23" s="10"/>
      <c r="H23" s="11">
        <f t="shared" si="1"/>
        <v>0</v>
      </c>
      <c r="I23" s="10"/>
      <c r="J23" s="11">
        <f t="shared" si="2"/>
        <v>0</v>
      </c>
      <c r="K23" s="11">
        <f t="shared" si="3"/>
        <v>0</v>
      </c>
    </row>
    <row r="24" spans="1:11" ht="19.75" customHeight="1">
      <c r="A24" s="3"/>
      <c r="B24" s="47" t="s">
        <v>56</v>
      </c>
      <c r="C24" s="9" t="s">
        <v>57</v>
      </c>
      <c r="D24" s="10">
        <f>D23*0.05</f>
        <v>0.5</v>
      </c>
      <c r="E24" s="10"/>
      <c r="F24" s="11">
        <f t="shared" si="0"/>
        <v>0</v>
      </c>
      <c r="G24" s="10"/>
      <c r="H24" s="11">
        <f t="shared" si="1"/>
        <v>0</v>
      </c>
      <c r="I24" s="10"/>
      <c r="J24" s="11">
        <f t="shared" si="2"/>
        <v>0</v>
      </c>
      <c r="K24" s="11">
        <f t="shared" si="3"/>
        <v>0</v>
      </c>
    </row>
    <row r="25" spans="1:11" ht="19.5" customHeight="1">
      <c r="A25" s="3"/>
      <c r="B25" s="44" t="s">
        <v>58</v>
      </c>
      <c r="C25" s="9" t="s">
        <v>26</v>
      </c>
      <c r="D25" s="10">
        <f>D23</f>
        <v>10</v>
      </c>
      <c r="E25" s="10"/>
      <c r="F25" s="11">
        <f t="shared" si="0"/>
        <v>0</v>
      </c>
      <c r="G25" s="10"/>
      <c r="H25" s="11">
        <f t="shared" si="1"/>
        <v>0</v>
      </c>
      <c r="I25" s="10"/>
      <c r="J25" s="11">
        <f t="shared" si="2"/>
        <v>0</v>
      </c>
      <c r="K25" s="11">
        <f t="shared" si="3"/>
        <v>0</v>
      </c>
    </row>
    <row r="26" spans="1:11" ht="19.5" customHeight="1">
      <c r="A26" s="3"/>
      <c r="B26" s="45" t="s">
        <v>59</v>
      </c>
      <c r="C26" s="9" t="s">
        <v>25</v>
      </c>
      <c r="D26" s="14">
        <f>D23*0.2</f>
        <v>2</v>
      </c>
      <c r="E26" s="14"/>
      <c r="F26" s="11">
        <f t="shared" si="0"/>
        <v>0</v>
      </c>
      <c r="G26" s="14"/>
      <c r="H26" s="11">
        <f t="shared" si="1"/>
        <v>0</v>
      </c>
      <c r="I26" s="14"/>
      <c r="J26" s="11">
        <f t="shared" si="2"/>
        <v>0</v>
      </c>
      <c r="K26" s="11">
        <f t="shared" si="3"/>
        <v>0</v>
      </c>
    </row>
    <row r="27" spans="1:11" ht="19.5" customHeight="1">
      <c r="A27" s="3"/>
      <c r="B27" s="44" t="s">
        <v>20</v>
      </c>
      <c r="C27" s="9" t="s">
        <v>16</v>
      </c>
      <c r="D27" s="10">
        <f>D23*0.25</f>
        <v>2.5</v>
      </c>
      <c r="E27" s="10"/>
      <c r="F27" s="11">
        <f t="shared" si="0"/>
        <v>0</v>
      </c>
      <c r="G27" s="10"/>
      <c r="H27" s="11">
        <f t="shared" si="1"/>
        <v>0</v>
      </c>
      <c r="I27" s="10"/>
      <c r="J27" s="11">
        <f t="shared" si="2"/>
        <v>0</v>
      </c>
      <c r="K27" s="11">
        <f t="shared" si="3"/>
        <v>0</v>
      </c>
    </row>
    <row r="28" spans="1:11" ht="19.5" customHeight="1">
      <c r="A28" s="3">
        <v>2</v>
      </c>
      <c r="B28" s="46" t="s">
        <v>84</v>
      </c>
      <c r="C28" s="9" t="s">
        <v>26</v>
      </c>
      <c r="D28" s="10">
        <v>25</v>
      </c>
      <c r="E28" s="10"/>
      <c r="F28" s="11">
        <f t="shared" si="0"/>
        <v>0</v>
      </c>
      <c r="G28" s="10"/>
      <c r="H28" s="11">
        <f t="shared" si="1"/>
        <v>0</v>
      </c>
      <c r="I28" s="10"/>
      <c r="J28" s="11">
        <f t="shared" ref="J28:J31" si="4">I28*D28</f>
        <v>0</v>
      </c>
      <c r="K28" s="11">
        <f t="shared" si="3"/>
        <v>0</v>
      </c>
    </row>
    <row r="29" spans="1:11" ht="19.5" customHeight="1">
      <c r="A29" s="3"/>
      <c r="B29" s="7" t="s">
        <v>22</v>
      </c>
      <c r="C29" s="9" t="s">
        <v>57</v>
      </c>
      <c r="D29" s="10">
        <f>D28*0.05</f>
        <v>1.25</v>
      </c>
      <c r="E29" s="10"/>
      <c r="F29" s="11">
        <f t="shared" si="0"/>
        <v>0</v>
      </c>
      <c r="G29" s="10"/>
      <c r="H29" s="11">
        <f t="shared" si="1"/>
        <v>0</v>
      </c>
      <c r="I29" s="10"/>
      <c r="J29" s="11">
        <f t="shared" si="4"/>
        <v>0</v>
      </c>
      <c r="K29" s="11">
        <f t="shared" si="3"/>
        <v>0</v>
      </c>
    </row>
    <row r="30" spans="1:11" ht="19.5" customHeight="1">
      <c r="A30" s="3"/>
      <c r="B30" s="7" t="s">
        <v>67</v>
      </c>
      <c r="C30" s="9" t="s">
        <v>9</v>
      </c>
      <c r="D30" s="10">
        <f>D28*0.4</f>
        <v>10</v>
      </c>
      <c r="E30" s="10"/>
      <c r="F30" s="11">
        <f t="shared" si="0"/>
        <v>0</v>
      </c>
      <c r="G30" s="10"/>
      <c r="H30" s="11">
        <f t="shared" si="1"/>
        <v>0</v>
      </c>
      <c r="I30" s="10"/>
      <c r="J30" s="11">
        <f t="shared" si="4"/>
        <v>0</v>
      </c>
      <c r="K30" s="11">
        <f t="shared" si="3"/>
        <v>0</v>
      </c>
    </row>
    <row r="31" spans="1:11" ht="19.5" customHeight="1">
      <c r="A31" s="3"/>
      <c r="B31" s="7" t="s">
        <v>20</v>
      </c>
      <c r="C31" s="3" t="s">
        <v>16</v>
      </c>
      <c r="D31" s="11">
        <f>D28*0.04</f>
        <v>1</v>
      </c>
      <c r="E31" s="11"/>
      <c r="F31" s="11">
        <f t="shared" si="0"/>
        <v>0</v>
      </c>
      <c r="G31" s="15"/>
      <c r="H31" s="11">
        <f t="shared" si="1"/>
        <v>0</v>
      </c>
      <c r="I31" s="15"/>
      <c r="J31" s="11">
        <f t="shared" si="4"/>
        <v>0</v>
      </c>
      <c r="K31" s="11">
        <f t="shared" si="3"/>
        <v>0</v>
      </c>
    </row>
    <row r="32" spans="1:11" ht="19.5" customHeight="1">
      <c r="A32" s="3">
        <v>3</v>
      </c>
      <c r="B32" s="48" t="s">
        <v>60</v>
      </c>
      <c r="C32" s="3" t="s">
        <v>11</v>
      </c>
      <c r="D32" s="14">
        <v>45</v>
      </c>
      <c r="E32" s="14"/>
      <c r="F32" s="11">
        <f t="shared" si="0"/>
        <v>0</v>
      </c>
      <c r="G32" s="14"/>
      <c r="H32" s="11">
        <f t="shared" si="1"/>
        <v>0</v>
      </c>
      <c r="I32" s="14"/>
      <c r="J32" s="11">
        <f t="shared" si="2"/>
        <v>0</v>
      </c>
      <c r="K32" s="11">
        <f t="shared" si="3"/>
        <v>0</v>
      </c>
    </row>
    <row r="33" spans="1:11" ht="19.5" customHeight="1">
      <c r="A33" s="3"/>
      <c r="B33" s="7" t="s">
        <v>61</v>
      </c>
      <c r="C33" s="9" t="s">
        <v>24</v>
      </c>
      <c r="D33" s="14">
        <f>D32*12.5</f>
        <v>562.5</v>
      </c>
      <c r="E33" s="14"/>
      <c r="F33" s="11">
        <f t="shared" si="0"/>
        <v>0</v>
      </c>
      <c r="G33" s="14"/>
      <c r="H33" s="11">
        <f t="shared" si="1"/>
        <v>0</v>
      </c>
      <c r="I33" s="14"/>
      <c r="J33" s="11">
        <f t="shared" si="2"/>
        <v>0</v>
      </c>
      <c r="K33" s="11">
        <f t="shared" si="3"/>
        <v>0</v>
      </c>
    </row>
    <row r="34" spans="1:11" ht="19.5" customHeight="1">
      <c r="A34" s="3"/>
      <c r="B34" s="7" t="s">
        <v>22</v>
      </c>
      <c r="C34" s="3" t="s">
        <v>13</v>
      </c>
      <c r="D34" s="11">
        <f>D33/64*0.16</f>
        <v>1.40625</v>
      </c>
      <c r="E34" s="11"/>
      <c r="F34" s="11">
        <f t="shared" si="0"/>
        <v>0</v>
      </c>
      <c r="G34" s="15"/>
      <c r="H34" s="11">
        <f t="shared" si="1"/>
        <v>0</v>
      </c>
      <c r="I34" s="11"/>
      <c r="J34" s="11">
        <f t="shared" si="2"/>
        <v>0</v>
      </c>
      <c r="K34" s="11">
        <f t="shared" si="3"/>
        <v>0</v>
      </c>
    </row>
    <row r="35" spans="1:11" ht="19.5" customHeight="1">
      <c r="A35" s="3"/>
      <c r="B35" s="8" t="s">
        <v>69</v>
      </c>
      <c r="C35" s="9" t="s">
        <v>9</v>
      </c>
      <c r="D35" s="23">
        <v>44</v>
      </c>
      <c r="E35" s="23"/>
      <c r="F35" s="11">
        <f t="shared" si="0"/>
        <v>0</v>
      </c>
      <c r="G35" s="23"/>
      <c r="H35" s="11">
        <f t="shared" si="1"/>
        <v>0</v>
      </c>
      <c r="I35" s="23"/>
      <c r="J35" s="11">
        <f t="shared" si="2"/>
        <v>0</v>
      </c>
      <c r="K35" s="11">
        <f t="shared" si="3"/>
        <v>0</v>
      </c>
    </row>
    <row r="36" spans="1:11">
      <c r="A36" s="3"/>
      <c r="B36" s="7" t="s">
        <v>20</v>
      </c>
      <c r="C36" s="3" t="s">
        <v>16</v>
      </c>
      <c r="D36" s="11">
        <f>D32*0.5</f>
        <v>22.5</v>
      </c>
      <c r="E36" s="11"/>
      <c r="F36" s="11">
        <f t="shared" si="0"/>
        <v>0</v>
      </c>
      <c r="G36" s="15"/>
      <c r="H36" s="11">
        <f t="shared" si="1"/>
        <v>0</v>
      </c>
      <c r="I36" s="15"/>
      <c r="J36" s="11">
        <f t="shared" si="2"/>
        <v>0</v>
      </c>
      <c r="K36" s="11">
        <f t="shared" si="3"/>
        <v>0</v>
      </c>
    </row>
    <row r="37" spans="1:11" ht="27">
      <c r="A37" s="49">
        <v>4</v>
      </c>
      <c r="B37" s="13" t="s">
        <v>62</v>
      </c>
      <c r="C37" s="3" t="s">
        <v>9</v>
      </c>
      <c r="D37" s="11">
        <v>14</v>
      </c>
      <c r="E37" s="11"/>
      <c r="F37" s="11">
        <f t="shared" si="0"/>
        <v>0</v>
      </c>
      <c r="G37" s="15"/>
      <c r="H37" s="11">
        <f t="shared" si="1"/>
        <v>0</v>
      </c>
      <c r="I37" s="15"/>
      <c r="J37" s="11">
        <f t="shared" si="2"/>
        <v>0</v>
      </c>
      <c r="K37" s="11">
        <f t="shared" si="3"/>
        <v>0</v>
      </c>
    </row>
    <row r="38" spans="1:11">
      <c r="A38" s="38"/>
      <c r="B38" s="45" t="s">
        <v>59</v>
      </c>
      <c r="C38" s="9" t="s">
        <v>25</v>
      </c>
      <c r="D38" s="14">
        <f>D37*0.2*0.2</f>
        <v>0.56000000000000005</v>
      </c>
      <c r="E38" s="14"/>
      <c r="F38" s="11">
        <f t="shared" si="0"/>
        <v>0</v>
      </c>
      <c r="G38" s="14"/>
      <c r="H38" s="11">
        <f t="shared" si="1"/>
        <v>0</v>
      </c>
      <c r="I38" s="14"/>
      <c r="J38" s="11">
        <f t="shared" si="2"/>
        <v>0</v>
      </c>
      <c r="K38" s="11">
        <f t="shared" si="3"/>
        <v>0</v>
      </c>
    </row>
    <row r="39" spans="1:11">
      <c r="A39" s="38"/>
      <c r="B39" s="8" t="s">
        <v>63</v>
      </c>
      <c r="C39" s="3" t="s">
        <v>9</v>
      </c>
      <c r="D39" s="11">
        <f>D37*4</f>
        <v>56</v>
      </c>
      <c r="E39" s="11"/>
      <c r="F39" s="11">
        <f t="shared" si="0"/>
        <v>0</v>
      </c>
      <c r="G39" s="15"/>
      <c r="H39" s="11">
        <f t="shared" si="1"/>
        <v>0</v>
      </c>
      <c r="I39" s="15"/>
      <c r="J39" s="11">
        <f t="shared" si="2"/>
        <v>0</v>
      </c>
      <c r="K39" s="11">
        <f t="shared" si="3"/>
        <v>0</v>
      </c>
    </row>
    <row r="40" spans="1:11">
      <c r="A40" s="38"/>
      <c r="B40" s="7" t="s">
        <v>64</v>
      </c>
      <c r="C40" s="3" t="s">
        <v>9</v>
      </c>
      <c r="D40" s="11">
        <f>D37*5*0.65</f>
        <v>45.5</v>
      </c>
      <c r="E40" s="11"/>
      <c r="F40" s="11">
        <f t="shared" si="0"/>
        <v>0</v>
      </c>
      <c r="G40" s="15"/>
      <c r="H40" s="11">
        <f t="shared" si="1"/>
        <v>0</v>
      </c>
      <c r="I40" s="15"/>
      <c r="J40" s="11">
        <f t="shared" si="2"/>
        <v>0</v>
      </c>
      <c r="K40" s="11">
        <f t="shared" si="3"/>
        <v>0</v>
      </c>
    </row>
    <row r="41" spans="1:11">
      <c r="A41" s="38"/>
      <c r="B41" s="7" t="s">
        <v>65</v>
      </c>
      <c r="C41" s="3" t="s">
        <v>9</v>
      </c>
      <c r="D41" s="11">
        <f>D37*2</f>
        <v>28</v>
      </c>
      <c r="E41" s="11"/>
      <c r="F41" s="11">
        <f t="shared" si="0"/>
        <v>0</v>
      </c>
      <c r="G41" s="15"/>
      <c r="H41" s="11">
        <f t="shared" si="1"/>
        <v>0</v>
      </c>
      <c r="I41" s="15"/>
      <c r="J41" s="11">
        <f t="shared" si="2"/>
        <v>0</v>
      </c>
      <c r="K41" s="11">
        <f t="shared" si="3"/>
        <v>0</v>
      </c>
    </row>
    <row r="42" spans="1:11">
      <c r="A42" s="38"/>
      <c r="B42" s="7" t="s">
        <v>66</v>
      </c>
      <c r="C42" s="3" t="s">
        <v>16</v>
      </c>
      <c r="D42" s="11">
        <f>D37*0.4</f>
        <v>5.6000000000000005</v>
      </c>
      <c r="E42" s="11"/>
      <c r="F42" s="11">
        <f t="shared" si="0"/>
        <v>0</v>
      </c>
      <c r="G42" s="15"/>
      <c r="H42" s="11">
        <f t="shared" si="1"/>
        <v>0</v>
      </c>
      <c r="I42" s="15"/>
      <c r="J42" s="11">
        <f t="shared" si="2"/>
        <v>0</v>
      </c>
      <c r="K42" s="11">
        <f t="shared" si="3"/>
        <v>0</v>
      </c>
    </row>
    <row r="43" spans="1:11">
      <c r="A43" s="3">
        <v>5</v>
      </c>
      <c r="B43" s="13" t="s">
        <v>75</v>
      </c>
      <c r="C43" s="9" t="s">
        <v>26</v>
      </c>
      <c r="D43" s="10">
        <v>90</v>
      </c>
      <c r="E43" s="10"/>
      <c r="F43" s="11">
        <f t="shared" si="0"/>
        <v>0</v>
      </c>
      <c r="G43" s="10"/>
      <c r="H43" s="11">
        <f t="shared" si="1"/>
        <v>0</v>
      </c>
      <c r="I43" s="10"/>
      <c r="J43" s="11">
        <f t="shared" si="2"/>
        <v>0</v>
      </c>
      <c r="K43" s="11">
        <f t="shared" si="3"/>
        <v>0</v>
      </c>
    </row>
    <row r="44" spans="1:11">
      <c r="A44" s="38"/>
      <c r="B44" s="7" t="s">
        <v>22</v>
      </c>
      <c r="C44" s="9" t="s">
        <v>57</v>
      </c>
      <c r="D44" s="10">
        <f>D43*0.03</f>
        <v>2.6999999999999997</v>
      </c>
      <c r="E44" s="10"/>
      <c r="F44" s="11">
        <f t="shared" si="0"/>
        <v>0</v>
      </c>
      <c r="G44" s="10"/>
      <c r="H44" s="11">
        <f t="shared" si="1"/>
        <v>0</v>
      </c>
      <c r="I44" s="10"/>
      <c r="J44" s="11">
        <f t="shared" si="2"/>
        <v>0</v>
      </c>
      <c r="K44" s="11">
        <f t="shared" si="3"/>
        <v>0</v>
      </c>
    </row>
    <row r="45" spans="1:11">
      <c r="A45" s="38"/>
      <c r="B45" s="7" t="s">
        <v>67</v>
      </c>
      <c r="C45" s="9" t="s">
        <v>9</v>
      </c>
      <c r="D45" s="10">
        <f>D43*0.4</f>
        <v>36</v>
      </c>
      <c r="E45" s="10"/>
      <c r="F45" s="11">
        <f t="shared" si="0"/>
        <v>0</v>
      </c>
      <c r="G45" s="10"/>
      <c r="H45" s="11">
        <f t="shared" si="1"/>
        <v>0</v>
      </c>
      <c r="I45" s="10"/>
      <c r="J45" s="11">
        <f t="shared" si="2"/>
        <v>0</v>
      </c>
      <c r="K45" s="11">
        <f t="shared" si="3"/>
        <v>0</v>
      </c>
    </row>
    <row r="46" spans="1:11">
      <c r="A46" s="38"/>
      <c r="B46" s="7" t="s">
        <v>20</v>
      </c>
      <c r="C46" s="3" t="s">
        <v>16</v>
      </c>
      <c r="D46" s="11">
        <f>D43*0.04</f>
        <v>3.6</v>
      </c>
      <c r="E46" s="11"/>
      <c r="F46" s="11">
        <f t="shared" si="0"/>
        <v>0</v>
      </c>
      <c r="G46" s="15"/>
      <c r="H46" s="11">
        <f t="shared" si="1"/>
        <v>0</v>
      </c>
      <c r="I46" s="15"/>
      <c r="J46" s="11">
        <f t="shared" si="2"/>
        <v>0</v>
      </c>
      <c r="K46" s="11">
        <f t="shared" si="3"/>
        <v>0</v>
      </c>
    </row>
    <row r="47" spans="1:11">
      <c r="A47" s="3">
        <v>6</v>
      </c>
      <c r="B47" s="13" t="s">
        <v>68</v>
      </c>
      <c r="C47" s="3" t="s">
        <v>11</v>
      </c>
      <c r="D47" s="11">
        <v>68</v>
      </c>
      <c r="E47" s="11"/>
      <c r="F47" s="11">
        <f t="shared" si="0"/>
        <v>0</v>
      </c>
      <c r="G47" s="11"/>
      <c r="H47" s="11">
        <f t="shared" si="1"/>
        <v>0</v>
      </c>
      <c r="I47" s="15"/>
      <c r="J47" s="11">
        <f t="shared" si="2"/>
        <v>0</v>
      </c>
      <c r="K47" s="11">
        <f t="shared" si="3"/>
        <v>0</v>
      </c>
    </row>
    <row r="48" spans="1:11" ht="33.65" customHeight="1">
      <c r="A48" s="38"/>
      <c r="B48" s="7" t="s">
        <v>70</v>
      </c>
      <c r="C48" s="3" t="s">
        <v>11</v>
      </c>
      <c r="D48" s="14">
        <f>D47*1.05</f>
        <v>71.400000000000006</v>
      </c>
      <c r="E48" s="11"/>
      <c r="F48" s="11">
        <f t="shared" si="0"/>
        <v>0</v>
      </c>
      <c r="G48" s="15"/>
      <c r="H48" s="11">
        <f t="shared" si="1"/>
        <v>0</v>
      </c>
      <c r="I48" s="15"/>
      <c r="J48" s="11">
        <f t="shared" si="2"/>
        <v>0</v>
      </c>
      <c r="K48" s="11">
        <f t="shared" si="3"/>
        <v>0</v>
      </c>
    </row>
    <row r="49" spans="1:11">
      <c r="A49" s="3"/>
      <c r="B49" s="17" t="s">
        <v>71</v>
      </c>
      <c r="C49" s="3" t="s">
        <v>9</v>
      </c>
      <c r="D49" s="14">
        <f>D47*2</f>
        <v>136</v>
      </c>
      <c r="E49" s="11"/>
      <c r="F49" s="11">
        <f t="shared" si="0"/>
        <v>0</v>
      </c>
      <c r="G49" s="15"/>
      <c r="H49" s="11">
        <f t="shared" si="1"/>
        <v>0</v>
      </c>
      <c r="I49" s="15"/>
      <c r="J49" s="11">
        <f t="shared" si="2"/>
        <v>0</v>
      </c>
      <c r="K49" s="11">
        <f t="shared" si="3"/>
        <v>0</v>
      </c>
    </row>
    <row r="50" spans="1:11">
      <c r="A50" s="3"/>
      <c r="B50" s="17" t="s">
        <v>72</v>
      </c>
      <c r="C50" s="3" t="s">
        <v>9</v>
      </c>
      <c r="D50" s="14">
        <f>D49</f>
        <v>136</v>
      </c>
      <c r="E50" s="11"/>
      <c r="F50" s="11">
        <f t="shared" si="0"/>
        <v>0</v>
      </c>
      <c r="G50" s="15"/>
      <c r="H50" s="11">
        <f t="shared" si="1"/>
        <v>0</v>
      </c>
      <c r="I50" s="15"/>
      <c r="J50" s="11">
        <f t="shared" si="2"/>
        <v>0</v>
      </c>
      <c r="K50" s="11">
        <f t="shared" si="3"/>
        <v>0</v>
      </c>
    </row>
    <row r="51" spans="1:11">
      <c r="A51" s="3"/>
      <c r="B51" s="17" t="s">
        <v>73</v>
      </c>
      <c r="C51" s="3" t="s">
        <v>23</v>
      </c>
      <c r="D51" s="14">
        <v>3</v>
      </c>
      <c r="E51" s="11"/>
      <c r="F51" s="11">
        <f t="shared" si="0"/>
        <v>0</v>
      </c>
      <c r="G51" s="15"/>
      <c r="H51" s="11">
        <f t="shared" si="1"/>
        <v>0</v>
      </c>
      <c r="I51" s="15"/>
      <c r="J51" s="11">
        <f t="shared" si="2"/>
        <v>0</v>
      </c>
      <c r="K51" s="11">
        <f t="shared" si="3"/>
        <v>0</v>
      </c>
    </row>
    <row r="52" spans="1:11">
      <c r="A52" s="3"/>
      <c r="B52" s="17" t="s">
        <v>74</v>
      </c>
      <c r="C52" s="3" t="s">
        <v>38</v>
      </c>
      <c r="D52" s="14">
        <v>8</v>
      </c>
      <c r="E52" s="11"/>
      <c r="F52" s="11">
        <f t="shared" si="0"/>
        <v>0</v>
      </c>
      <c r="G52" s="15"/>
      <c r="H52" s="11">
        <f t="shared" si="1"/>
        <v>0</v>
      </c>
      <c r="I52" s="15"/>
      <c r="J52" s="11">
        <f t="shared" si="2"/>
        <v>0</v>
      </c>
      <c r="K52" s="11">
        <f t="shared" si="3"/>
        <v>0</v>
      </c>
    </row>
    <row r="53" spans="1:11">
      <c r="A53" s="3"/>
      <c r="B53" s="7" t="s">
        <v>21</v>
      </c>
      <c r="C53" s="3" t="s">
        <v>23</v>
      </c>
      <c r="D53" s="14">
        <f>D47*8</f>
        <v>544</v>
      </c>
      <c r="E53" s="11"/>
      <c r="F53" s="11">
        <f t="shared" si="0"/>
        <v>0</v>
      </c>
      <c r="G53" s="15"/>
      <c r="H53" s="11">
        <f t="shared" si="1"/>
        <v>0</v>
      </c>
      <c r="I53" s="15"/>
      <c r="J53" s="11">
        <f t="shared" si="2"/>
        <v>0</v>
      </c>
      <c r="K53" s="11">
        <f t="shared" si="3"/>
        <v>0</v>
      </c>
    </row>
    <row r="54" spans="1:11">
      <c r="A54" s="3"/>
      <c r="B54" s="7" t="s">
        <v>20</v>
      </c>
      <c r="C54" s="3" t="s">
        <v>16</v>
      </c>
      <c r="D54" s="11"/>
      <c r="E54" s="11"/>
      <c r="F54" s="11">
        <f t="shared" si="0"/>
        <v>0</v>
      </c>
      <c r="G54" s="15"/>
      <c r="H54" s="11">
        <f t="shared" si="1"/>
        <v>0</v>
      </c>
      <c r="I54" s="15"/>
      <c r="J54" s="11">
        <f t="shared" si="2"/>
        <v>0</v>
      </c>
      <c r="K54" s="11">
        <f t="shared" si="3"/>
        <v>0</v>
      </c>
    </row>
    <row r="55" spans="1:11" ht="27">
      <c r="A55" s="37">
        <v>7</v>
      </c>
      <c r="B55" s="48" t="s">
        <v>82</v>
      </c>
      <c r="C55" s="16" t="s">
        <v>27</v>
      </c>
      <c r="D55" s="14">
        <v>90</v>
      </c>
      <c r="E55" s="10"/>
      <c r="F55" s="11">
        <f t="shared" si="0"/>
        <v>0</v>
      </c>
      <c r="G55" s="10"/>
      <c r="H55" s="11">
        <f t="shared" si="1"/>
        <v>0</v>
      </c>
      <c r="I55" s="10"/>
      <c r="J55" s="11">
        <f t="shared" si="2"/>
        <v>0</v>
      </c>
      <c r="K55" s="11">
        <f t="shared" si="3"/>
        <v>0</v>
      </c>
    </row>
    <row r="56" spans="1:11">
      <c r="A56" s="37"/>
      <c r="B56" s="18" t="s">
        <v>90</v>
      </c>
      <c r="C56" s="16" t="s">
        <v>27</v>
      </c>
      <c r="D56" s="14">
        <v>40</v>
      </c>
      <c r="E56" s="10"/>
      <c r="F56" s="11">
        <f t="shared" si="0"/>
        <v>0</v>
      </c>
      <c r="G56" s="10"/>
      <c r="H56" s="11">
        <f t="shared" si="1"/>
        <v>0</v>
      </c>
      <c r="I56" s="10"/>
      <c r="J56" s="11">
        <f t="shared" si="2"/>
        <v>0</v>
      </c>
      <c r="K56" s="11">
        <f t="shared" si="3"/>
        <v>0</v>
      </c>
    </row>
    <row r="57" spans="1:11">
      <c r="A57" s="37"/>
      <c r="B57" s="18" t="s">
        <v>83</v>
      </c>
      <c r="C57" s="16" t="s">
        <v>27</v>
      </c>
      <c r="D57" s="14">
        <v>52</v>
      </c>
      <c r="E57" s="10"/>
      <c r="F57" s="11">
        <f t="shared" si="0"/>
        <v>0</v>
      </c>
      <c r="G57" s="10"/>
      <c r="H57" s="11">
        <f t="shared" si="1"/>
        <v>0</v>
      </c>
      <c r="I57" s="10"/>
      <c r="J57" s="11">
        <f t="shared" ref="J57" si="5">I57*D57</f>
        <v>0</v>
      </c>
      <c r="K57" s="11">
        <f t="shared" si="3"/>
        <v>0</v>
      </c>
    </row>
    <row r="58" spans="1:11">
      <c r="A58" s="37"/>
      <c r="B58" s="18" t="s">
        <v>28</v>
      </c>
      <c r="C58" s="16" t="s">
        <v>23</v>
      </c>
      <c r="D58" s="14">
        <f>D55*5</f>
        <v>450</v>
      </c>
      <c r="E58" s="10"/>
      <c r="F58" s="11">
        <f t="shared" si="0"/>
        <v>0</v>
      </c>
      <c r="G58" s="10"/>
      <c r="H58" s="11">
        <f t="shared" si="1"/>
        <v>0</v>
      </c>
      <c r="I58" s="10"/>
      <c r="J58" s="11">
        <f t="shared" si="2"/>
        <v>0</v>
      </c>
      <c r="K58" s="11">
        <f t="shared" si="3"/>
        <v>0</v>
      </c>
    </row>
    <row r="59" spans="1:11">
      <c r="A59" s="37"/>
      <c r="B59" s="18" t="s">
        <v>29</v>
      </c>
      <c r="C59" s="16" t="s">
        <v>23</v>
      </c>
      <c r="D59" s="14">
        <f>D55*0.05</f>
        <v>4.5</v>
      </c>
      <c r="E59" s="10"/>
      <c r="F59" s="11">
        <f t="shared" si="0"/>
        <v>0</v>
      </c>
      <c r="G59" s="10"/>
      <c r="H59" s="11">
        <f t="shared" si="1"/>
        <v>0</v>
      </c>
      <c r="I59" s="10"/>
      <c r="J59" s="11">
        <f t="shared" si="2"/>
        <v>0</v>
      </c>
      <c r="K59" s="11">
        <f t="shared" si="3"/>
        <v>0</v>
      </c>
    </row>
    <row r="60" spans="1:11">
      <c r="A60" s="37"/>
      <c r="B60" s="17" t="s">
        <v>30</v>
      </c>
      <c r="C60" s="16" t="s">
        <v>31</v>
      </c>
      <c r="D60" s="14">
        <f>D55*0.1</f>
        <v>9</v>
      </c>
      <c r="E60" s="10"/>
      <c r="F60" s="11">
        <f t="shared" si="0"/>
        <v>0</v>
      </c>
      <c r="G60" s="10"/>
      <c r="H60" s="11">
        <f t="shared" si="1"/>
        <v>0</v>
      </c>
      <c r="I60" s="10"/>
      <c r="J60" s="11">
        <f t="shared" si="2"/>
        <v>0</v>
      </c>
      <c r="K60" s="11">
        <f t="shared" si="3"/>
        <v>0</v>
      </c>
    </row>
    <row r="61" spans="1:11">
      <c r="A61" s="3"/>
      <c r="B61" s="7" t="s">
        <v>20</v>
      </c>
      <c r="C61" s="3" t="s">
        <v>16</v>
      </c>
      <c r="D61" s="11">
        <f>D55*0.02</f>
        <v>1.8</v>
      </c>
      <c r="E61" s="11"/>
      <c r="F61" s="11">
        <f t="shared" si="0"/>
        <v>0</v>
      </c>
      <c r="G61" s="11"/>
      <c r="H61" s="11">
        <f t="shared" si="1"/>
        <v>0</v>
      </c>
      <c r="I61" s="11"/>
      <c r="J61" s="11">
        <f t="shared" si="2"/>
        <v>0</v>
      </c>
      <c r="K61" s="11">
        <f t="shared" si="3"/>
        <v>0</v>
      </c>
    </row>
    <row r="62" spans="1:11">
      <c r="A62" s="39">
        <v>8</v>
      </c>
      <c r="B62" s="20" t="s">
        <v>32</v>
      </c>
      <c r="C62" s="9" t="s">
        <v>27</v>
      </c>
      <c r="D62" s="10">
        <v>90</v>
      </c>
      <c r="E62" s="10"/>
      <c r="F62" s="11">
        <f t="shared" si="0"/>
        <v>0</v>
      </c>
      <c r="G62" s="10"/>
      <c r="H62" s="11">
        <f t="shared" si="1"/>
        <v>0</v>
      </c>
      <c r="I62" s="10"/>
      <c r="J62" s="11">
        <f t="shared" si="2"/>
        <v>0</v>
      </c>
      <c r="K62" s="11">
        <f t="shared" si="3"/>
        <v>0</v>
      </c>
    </row>
    <row r="63" spans="1:11">
      <c r="A63" s="40"/>
      <c r="B63" s="19" t="s">
        <v>76</v>
      </c>
      <c r="C63" s="22" t="s">
        <v>25</v>
      </c>
      <c r="D63" s="10">
        <f>D62*0.0048</f>
        <v>0.43199999999999994</v>
      </c>
      <c r="E63" s="10"/>
      <c r="F63" s="11">
        <f t="shared" si="0"/>
        <v>0</v>
      </c>
      <c r="G63" s="10"/>
      <c r="H63" s="11">
        <f t="shared" si="1"/>
        <v>0</v>
      </c>
      <c r="I63" s="10"/>
      <c r="J63" s="11">
        <f t="shared" si="2"/>
        <v>0</v>
      </c>
      <c r="K63" s="11">
        <f t="shared" si="3"/>
        <v>0</v>
      </c>
    </row>
    <row r="64" spans="1:11">
      <c r="A64" s="40"/>
      <c r="B64" s="19" t="s">
        <v>77</v>
      </c>
      <c r="C64" s="22" t="s">
        <v>23</v>
      </c>
      <c r="D64" s="10">
        <f>D63*300</f>
        <v>129.6</v>
      </c>
      <c r="E64" s="10"/>
      <c r="F64" s="11">
        <f t="shared" si="0"/>
        <v>0</v>
      </c>
      <c r="G64" s="10"/>
      <c r="H64" s="11">
        <f t="shared" si="1"/>
        <v>0</v>
      </c>
      <c r="I64" s="10"/>
      <c r="J64" s="11">
        <f t="shared" si="2"/>
        <v>0</v>
      </c>
      <c r="K64" s="11">
        <f t="shared" si="3"/>
        <v>0</v>
      </c>
    </row>
    <row r="65" spans="1:11" ht="27">
      <c r="A65" s="39">
        <v>9</v>
      </c>
      <c r="B65" s="21" t="s">
        <v>33</v>
      </c>
      <c r="C65" s="9" t="s">
        <v>27</v>
      </c>
      <c r="D65" s="10">
        <v>90</v>
      </c>
      <c r="E65" s="10"/>
      <c r="F65" s="11">
        <f t="shared" si="0"/>
        <v>0</v>
      </c>
      <c r="G65" s="10"/>
      <c r="H65" s="11">
        <f t="shared" si="1"/>
        <v>0</v>
      </c>
      <c r="I65" s="10"/>
      <c r="J65" s="11">
        <f t="shared" si="2"/>
        <v>0</v>
      </c>
      <c r="K65" s="11">
        <f t="shared" si="3"/>
        <v>0</v>
      </c>
    </row>
    <row r="66" spans="1:11">
      <c r="A66" s="40"/>
      <c r="B66" s="19" t="s">
        <v>78</v>
      </c>
      <c r="C66" s="22" t="s">
        <v>23</v>
      </c>
      <c r="D66" s="10">
        <f>D65*0.59</f>
        <v>53.099999999999994</v>
      </c>
      <c r="E66" s="10"/>
      <c r="F66" s="11">
        <f t="shared" si="0"/>
        <v>0</v>
      </c>
      <c r="G66" s="10"/>
      <c r="H66" s="11">
        <f t="shared" si="1"/>
        <v>0</v>
      </c>
      <c r="I66" s="10"/>
      <c r="J66" s="11">
        <f t="shared" si="2"/>
        <v>0</v>
      </c>
      <c r="K66" s="11">
        <f t="shared" si="3"/>
        <v>0</v>
      </c>
    </row>
    <row r="67" spans="1:11">
      <c r="A67" s="40"/>
      <c r="B67" s="19" t="s">
        <v>20</v>
      </c>
      <c r="C67" s="22" t="s">
        <v>16</v>
      </c>
      <c r="D67" s="10">
        <f>D65*0.02</f>
        <v>1.8</v>
      </c>
      <c r="E67" s="10"/>
      <c r="F67" s="11">
        <f t="shared" si="0"/>
        <v>0</v>
      </c>
      <c r="G67" s="10"/>
      <c r="H67" s="11">
        <f t="shared" si="1"/>
        <v>0</v>
      </c>
      <c r="I67" s="10"/>
      <c r="J67" s="11">
        <f t="shared" si="2"/>
        <v>0</v>
      </c>
      <c r="K67" s="11">
        <f t="shared" si="3"/>
        <v>0</v>
      </c>
    </row>
    <row r="68" spans="1:11">
      <c r="A68" s="3">
        <v>10</v>
      </c>
      <c r="B68" s="50" t="s">
        <v>34</v>
      </c>
      <c r="C68" s="16" t="s">
        <v>11</v>
      </c>
      <c r="D68" s="51">
        <v>3.5</v>
      </c>
      <c r="E68" s="51"/>
      <c r="F68" s="11">
        <f t="shared" si="0"/>
        <v>0</v>
      </c>
      <c r="G68" s="51"/>
      <c r="H68" s="11">
        <f t="shared" si="1"/>
        <v>0</v>
      </c>
      <c r="I68" s="15"/>
      <c r="J68" s="11">
        <f t="shared" si="2"/>
        <v>0</v>
      </c>
      <c r="K68" s="11">
        <f t="shared" si="3"/>
        <v>0</v>
      </c>
    </row>
    <row r="69" spans="1:11">
      <c r="A69" s="3"/>
      <c r="B69" s="17" t="s">
        <v>35</v>
      </c>
      <c r="C69" s="16" t="s">
        <v>11</v>
      </c>
      <c r="D69" s="51">
        <v>3.5</v>
      </c>
      <c r="E69" s="51"/>
      <c r="F69" s="11">
        <f t="shared" si="0"/>
        <v>0</v>
      </c>
      <c r="G69" s="51"/>
      <c r="H69" s="11">
        <f t="shared" si="1"/>
        <v>0</v>
      </c>
      <c r="I69" s="15"/>
      <c r="J69" s="11">
        <f t="shared" si="2"/>
        <v>0</v>
      </c>
      <c r="K69" s="11">
        <f t="shared" si="3"/>
        <v>0</v>
      </c>
    </row>
    <row r="70" spans="1:11">
      <c r="A70" s="3"/>
      <c r="B70" s="17" t="s">
        <v>36</v>
      </c>
      <c r="C70" s="16" t="s">
        <v>38</v>
      </c>
      <c r="D70" s="51">
        <v>1</v>
      </c>
      <c r="E70" s="51"/>
      <c r="F70" s="11">
        <f t="shared" si="0"/>
        <v>0</v>
      </c>
      <c r="G70" s="51"/>
      <c r="H70" s="11">
        <f t="shared" si="1"/>
        <v>0</v>
      </c>
      <c r="I70" s="15"/>
      <c r="J70" s="11">
        <f t="shared" si="2"/>
        <v>0</v>
      </c>
      <c r="K70" s="11">
        <f t="shared" si="3"/>
        <v>0</v>
      </c>
    </row>
    <row r="71" spans="1:11">
      <c r="A71" s="3"/>
      <c r="B71" s="7" t="s">
        <v>20</v>
      </c>
      <c r="C71" s="3" t="s">
        <v>16</v>
      </c>
      <c r="D71" s="15">
        <f>D68*0.2</f>
        <v>0.70000000000000007</v>
      </c>
      <c r="E71" s="15"/>
      <c r="F71" s="11">
        <f t="shared" si="0"/>
        <v>0</v>
      </c>
      <c r="G71" s="15"/>
      <c r="H71" s="11">
        <f t="shared" si="1"/>
        <v>0</v>
      </c>
      <c r="I71" s="15"/>
      <c r="J71" s="11">
        <f t="shared" si="2"/>
        <v>0</v>
      </c>
      <c r="K71" s="11">
        <f t="shared" si="3"/>
        <v>0</v>
      </c>
    </row>
    <row r="72" spans="1:11">
      <c r="A72" s="3">
        <v>11</v>
      </c>
      <c r="B72" s="13" t="s">
        <v>37</v>
      </c>
      <c r="C72" s="3" t="s">
        <v>38</v>
      </c>
      <c r="D72" s="15">
        <v>2</v>
      </c>
      <c r="E72" s="15"/>
      <c r="F72" s="11">
        <f t="shared" si="0"/>
        <v>0</v>
      </c>
      <c r="G72" s="15"/>
      <c r="H72" s="11">
        <f t="shared" si="1"/>
        <v>0</v>
      </c>
      <c r="I72" s="15"/>
      <c r="J72" s="11">
        <f t="shared" si="2"/>
        <v>0</v>
      </c>
      <c r="K72" s="11">
        <f t="shared" si="3"/>
        <v>0</v>
      </c>
    </row>
    <row r="73" spans="1:11">
      <c r="A73" s="3"/>
      <c r="B73" s="7" t="s">
        <v>39</v>
      </c>
      <c r="C73" s="3" t="s">
        <v>38</v>
      </c>
      <c r="D73" s="15">
        <v>2</v>
      </c>
      <c r="E73" s="15"/>
      <c r="F73" s="11">
        <f t="shared" si="0"/>
        <v>0</v>
      </c>
      <c r="G73" s="15"/>
      <c r="H73" s="11">
        <f t="shared" si="1"/>
        <v>0</v>
      </c>
      <c r="I73" s="15"/>
      <c r="J73" s="11">
        <f t="shared" si="2"/>
        <v>0</v>
      </c>
      <c r="K73" s="11">
        <f t="shared" si="3"/>
        <v>0</v>
      </c>
    </row>
    <row r="74" spans="1:11">
      <c r="A74" s="3"/>
      <c r="B74" s="7" t="s">
        <v>20</v>
      </c>
      <c r="C74" s="3" t="s">
        <v>16</v>
      </c>
      <c r="D74" s="15">
        <v>1</v>
      </c>
      <c r="E74" s="15"/>
      <c r="F74" s="11">
        <f t="shared" si="0"/>
        <v>0</v>
      </c>
      <c r="G74" s="15"/>
      <c r="H74" s="11">
        <f t="shared" si="1"/>
        <v>0</v>
      </c>
      <c r="I74" s="15"/>
      <c r="J74" s="11">
        <f t="shared" si="2"/>
        <v>0</v>
      </c>
      <c r="K74" s="11">
        <f t="shared" si="3"/>
        <v>0</v>
      </c>
    </row>
    <row r="75" spans="1:11">
      <c r="A75" s="3">
        <v>12</v>
      </c>
      <c r="B75" s="13" t="s">
        <v>40</v>
      </c>
      <c r="C75" s="3" t="s">
        <v>41</v>
      </c>
      <c r="D75" s="15">
        <v>40</v>
      </c>
      <c r="E75" s="15"/>
      <c r="F75" s="11">
        <f t="shared" si="0"/>
        <v>0</v>
      </c>
      <c r="G75" s="15"/>
      <c r="H75" s="11">
        <f t="shared" si="1"/>
        <v>0</v>
      </c>
      <c r="I75" s="15"/>
      <c r="J75" s="11">
        <f t="shared" si="2"/>
        <v>0</v>
      </c>
      <c r="K75" s="11">
        <f t="shared" si="3"/>
        <v>0</v>
      </c>
    </row>
    <row r="76" spans="1:11">
      <c r="A76" s="3"/>
      <c r="B76" s="7" t="s">
        <v>80</v>
      </c>
      <c r="C76" s="3" t="s">
        <v>41</v>
      </c>
      <c r="D76" s="15">
        <v>20</v>
      </c>
      <c r="E76" s="15"/>
      <c r="F76" s="11">
        <f t="shared" si="0"/>
        <v>0</v>
      </c>
      <c r="G76" s="15"/>
      <c r="H76" s="11">
        <f t="shared" si="1"/>
        <v>0</v>
      </c>
      <c r="I76" s="15"/>
      <c r="J76" s="11">
        <f t="shared" si="2"/>
        <v>0</v>
      </c>
      <c r="K76" s="11">
        <f t="shared" si="3"/>
        <v>0</v>
      </c>
    </row>
    <row r="77" spans="1:11">
      <c r="A77" s="3"/>
      <c r="B77" s="7" t="s">
        <v>81</v>
      </c>
      <c r="C77" s="3" t="s">
        <v>41</v>
      </c>
      <c r="D77" s="15">
        <v>20</v>
      </c>
      <c r="E77" s="15"/>
      <c r="F77" s="11">
        <f t="shared" ref="F77:F79" si="6">E77*D77</f>
        <v>0</v>
      </c>
      <c r="G77" s="15"/>
      <c r="H77" s="11">
        <f t="shared" ref="H77:H79" si="7">G77*D77</f>
        <v>0</v>
      </c>
      <c r="I77" s="15"/>
      <c r="J77" s="11">
        <f t="shared" si="2"/>
        <v>0</v>
      </c>
      <c r="K77" s="11">
        <f t="shared" ref="K77:K79" si="8">J77+H77+F77</f>
        <v>0</v>
      </c>
    </row>
    <row r="78" spans="1:11">
      <c r="A78" s="3"/>
      <c r="B78" s="7" t="s">
        <v>42</v>
      </c>
      <c r="C78" s="3" t="s">
        <v>41</v>
      </c>
      <c r="D78" s="15">
        <v>40</v>
      </c>
      <c r="E78" s="15"/>
      <c r="F78" s="11">
        <f t="shared" si="6"/>
        <v>0</v>
      </c>
      <c r="G78" s="15"/>
      <c r="H78" s="11">
        <f t="shared" si="7"/>
        <v>0</v>
      </c>
      <c r="I78" s="15"/>
      <c r="J78" s="11">
        <f t="shared" si="2"/>
        <v>0</v>
      </c>
      <c r="K78" s="11">
        <f t="shared" si="8"/>
        <v>0</v>
      </c>
    </row>
    <row r="79" spans="1:11">
      <c r="A79" s="3"/>
      <c r="B79" s="7" t="s">
        <v>20</v>
      </c>
      <c r="C79" s="3" t="s">
        <v>16</v>
      </c>
      <c r="D79" s="15">
        <f>0.097*D75</f>
        <v>3.88</v>
      </c>
      <c r="E79" s="15"/>
      <c r="F79" s="11">
        <f t="shared" si="6"/>
        <v>0</v>
      </c>
      <c r="G79" s="15"/>
      <c r="H79" s="11">
        <f t="shared" si="7"/>
        <v>0</v>
      </c>
      <c r="I79" s="15"/>
      <c r="J79" s="11">
        <f t="shared" si="2"/>
        <v>0</v>
      </c>
      <c r="K79" s="11">
        <f t="shared" si="8"/>
        <v>0</v>
      </c>
    </row>
    <row r="80" spans="1:11">
      <c r="A80" s="41"/>
      <c r="B80" s="24" t="s">
        <v>7</v>
      </c>
      <c r="C80" s="25"/>
      <c r="D80" s="26"/>
      <c r="E80" s="26"/>
      <c r="F80" s="27">
        <f>SUM(F12:F79)</f>
        <v>0</v>
      </c>
      <c r="G80" s="27"/>
      <c r="H80" s="26">
        <f>SUM(H11:H79)</f>
        <v>0</v>
      </c>
      <c r="I80" s="27"/>
      <c r="J80" s="26">
        <f>SUM(J11:J79)</f>
        <v>0</v>
      </c>
      <c r="K80" s="28">
        <f>SUM(K11:K79)</f>
        <v>0</v>
      </c>
    </row>
    <row r="81" spans="1:11">
      <c r="A81" s="42"/>
      <c r="B81" s="29" t="s">
        <v>48</v>
      </c>
      <c r="C81" s="30" t="s">
        <v>91</v>
      </c>
      <c r="D81" s="31"/>
      <c r="E81" s="32"/>
      <c r="F81" s="33"/>
      <c r="G81" s="33"/>
      <c r="H81" s="33"/>
      <c r="I81" s="33"/>
      <c r="J81" s="32"/>
      <c r="K81" s="31" t="e">
        <f>F80*C81</f>
        <v>#VALUE!</v>
      </c>
    </row>
    <row r="82" spans="1:11">
      <c r="A82" s="42"/>
      <c r="B82" s="29" t="s">
        <v>7</v>
      </c>
      <c r="C82" s="34"/>
      <c r="D82" s="31"/>
      <c r="E82" s="32"/>
      <c r="F82" s="32"/>
      <c r="G82" s="33"/>
      <c r="H82" s="33"/>
      <c r="I82" s="33"/>
      <c r="J82" s="32"/>
      <c r="K82" s="31" t="e">
        <f>K80+K81</f>
        <v>#VALUE!</v>
      </c>
    </row>
    <row r="83" spans="1:11">
      <c r="A83" s="41"/>
      <c r="B83" s="29" t="s">
        <v>43</v>
      </c>
      <c r="C83" s="30" t="s">
        <v>91</v>
      </c>
      <c r="D83" s="26"/>
      <c r="E83" s="26"/>
      <c r="F83" s="35"/>
      <c r="G83" s="35"/>
      <c r="H83" s="35"/>
      <c r="I83" s="35"/>
      <c r="J83" s="35"/>
      <c r="K83" s="27" t="e">
        <f>C83*K82</f>
        <v>#VALUE!</v>
      </c>
    </row>
    <row r="84" spans="1:11">
      <c r="A84" s="41"/>
      <c r="B84" s="29" t="s">
        <v>7</v>
      </c>
      <c r="C84" s="25"/>
      <c r="D84" s="26"/>
      <c r="E84" s="26"/>
      <c r="F84" s="35"/>
      <c r="G84" s="35"/>
      <c r="H84" s="35"/>
      <c r="I84" s="35"/>
      <c r="J84" s="35"/>
      <c r="K84" s="27" t="e">
        <f>K82+K83</f>
        <v>#VALUE!</v>
      </c>
    </row>
    <row r="85" spans="1:11">
      <c r="A85" s="41"/>
      <c r="B85" s="29" t="s">
        <v>44</v>
      </c>
      <c r="C85" s="30" t="s">
        <v>91</v>
      </c>
      <c r="D85" s="26"/>
      <c r="E85" s="26"/>
      <c r="F85" s="35"/>
      <c r="G85" s="35"/>
      <c r="H85" s="35"/>
      <c r="I85" s="35"/>
      <c r="J85" s="35"/>
      <c r="K85" s="27" t="e">
        <f>C85*K84</f>
        <v>#VALUE!</v>
      </c>
    </row>
    <row r="86" spans="1:11">
      <c r="A86" s="41"/>
      <c r="B86" s="29" t="s">
        <v>7</v>
      </c>
      <c r="C86" s="25"/>
      <c r="D86" s="26"/>
      <c r="E86" s="26"/>
      <c r="F86" s="35"/>
      <c r="G86" s="35"/>
      <c r="H86" s="35"/>
      <c r="I86" s="35"/>
      <c r="J86" s="35"/>
      <c r="K86" s="27" t="e">
        <f>K84+K85</f>
        <v>#VALUE!</v>
      </c>
    </row>
    <row r="87" spans="1:11">
      <c r="A87" s="41"/>
      <c r="B87" s="29" t="s">
        <v>45</v>
      </c>
      <c r="C87" s="30" t="s">
        <v>91</v>
      </c>
      <c r="D87" s="26"/>
      <c r="E87" s="26"/>
      <c r="F87" s="35"/>
      <c r="G87" s="35"/>
      <c r="H87" s="35"/>
      <c r="I87" s="35"/>
      <c r="J87" s="35"/>
      <c r="K87" s="27" t="e">
        <f>C87*K86</f>
        <v>#VALUE!</v>
      </c>
    </row>
    <row r="88" spans="1:11">
      <c r="A88" s="43"/>
      <c r="B88" s="29" t="s">
        <v>46</v>
      </c>
      <c r="C88" s="30">
        <v>0.02</v>
      </c>
      <c r="D88" s="31"/>
      <c r="E88" s="32"/>
      <c r="F88" s="32"/>
      <c r="G88" s="33"/>
      <c r="H88" s="33"/>
      <c r="I88" s="33"/>
      <c r="J88" s="32"/>
      <c r="K88" s="31">
        <f>C88*H80</f>
        <v>0</v>
      </c>
    </row>
    <row r="89" spans="1:11">
      <c r="A89" s="41"/>
      <c r="B89" s="29" t="s">
        <v>7</v>
      </c>
      <c r="C89" s="25"/>
      <c r="D89" s="26"/>
      <c r="E89" s="26"/>
      <c r="F89" s="35"/>
      <c r="G89" s="35"/>
      <c r="H89" s="35"/>
      <c r="I89" s="35"/>
      <c r="J89" s="35"/>
      <c r="K89" s="27" t="e">
        <f>K86+K87+K88</f>
        <v>#VALUE!</v>
      </c>
    </row>
    <row r="90" spans="1:11">
      <c r="A90" s="41"/>
      <c r="B90" s="29" t="s">
        <v>47</v>
      </c>
      <c r="C90" s="30">
        <v>0.18</v>
      </c>
      <c r="D90" s="26"/>
      <c r="E90" s="26"/>
      <c r="F90" s="35"/>
      <c r="G90" s="35"/>
      <c r="H90" s="35"/>
      <c r="I90" s="35"/>
      <c r="J90" s="35"/>
      <c r="K90" s="27" t="e">
        <f>C90*K89</f>
        <v>#VALUE!</v>
      </c>
    </row>
    <row r="91" spans="1:11">
      <c r="A91" s="41"/>
      <c r="B91" s="36" t="s">
        <v>6</v>
      </c>
      <c r="C91" s="25"/>
      <c r="D91" s="26"/>
      <c r="E91" s="26"/>
      <c r="F91" s="35"/>
      <c r="G91" s="35"/>
      <c r="H91" s="35"/>
      <c r="I91" s="35"/>
      <c r="J91" s="35"/>
      <c r="K91" s="28" t="e">
        <f>K89+K90</f>
        <v>#VALUE!</v>
      </c>
    </row>
  </sheetData>
  <autoFilter ref="A10:K79" xr:uid="{00000000-0009-0000-0000-000000000000}"/>
  <mergeCells count="11">
    <mergeCell ref="B3:K3"/>
    <mergeCell ref="A5:K5"/>
    <mergeCell ref="J6:K6"/>
    <mergeCell ref="I7:J7"/>
    <mergeCell ref="K7:K8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L13" sqref="L13"/>
    </sheetView>
  </sheetViews>
  <sheetFormatPr defaultColWidth="8.90625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0625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ნარჩენების ნაგებობა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2023-04-28T09:02:10Z</dcterms:modified>
</cp:coreProperties>
</file>