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DE94C594-9463-4E6B-9E01-8D1A3C8021DA}" xr6:coauthVersionLast="47" xr6:coauthVersionMax="47" xr10:uidLastSave="{00000000-0000-0000-0000-000000000000}"/>
  <bookViews>
    <workbookView xWindow="-110" yWindow="-110" windowWidth="22620" windowHeight="13620" tabRatio="760" firstSheet="1" activeTab="1" xr2:uid="{00000000-000D-0000-FFFF-FFFF00000000}"/>
  </bookViews>
  <sheets>
    <sheet name="ER მიმღების ბლოკი" sheetId="5" r:id="rId1"/>
    <sheet name="მთავარი შესასვლელი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2" l="1"/>
  <c r="J11" i="12"/>
  <c r="J12" i="12"/>
  <c r="J14" i="12"/>
  <c r="J21" i="12"/>
  <c r="J25" i="12"/>
  <c r="J29" i="12"/>
  <c r="J36" i="12"/>
  <c r="J38" i="12"/>
  <c r="J40" i="12"/>
  <c r="J41" i="12"/>
  <c r="J42" i="12"/>
  <c r="H9" i="12"/>
  <c r="H11" i="12"/>
  <c r="K11" i="12" s="1"/>
  <c r="H12" i="12"/>
  <c r="H14" i="12"/>
  <c r="H21" i="12"/>
  <c r="H25" i="12"/>
  <c r="H29" i="12"/>
  <c r="H36" i="12"/>
  <c r="H38" i="12"/>
  <c r="H40" i="12"/>
  <c r="H41" i="12"/>
  <c r="H42" i="12"/>
  <c r="F9" i="12"/>
  <c r="F11" i="12"/>
  <c r="F12" i="12"/>
  <c r="F14" i="12"/>
  <c r="F21" i="12"/>
  <c r="F25" i="12"/>
  <c r="F29" i="12"/>
  <c r="F36" i="12"/>
  <c r="F38" i="12"/>
  <c r="F40" i="12"/>
  <c r="F41" i="12"/>
  <c r="F42" i="12"/>
  <c r="D39" i="12"/>
  <c r="H39" i="12" s="1"/>
  <c r="D37" i="12"/>
  <c r="H37" i="12" s="1"/>
  <c r="D26" i="12"/>
  <c r="D27" i="12" s="1"/>
  <c r="J27" i="12" s="1"/>
  <c r="D28" i="12"/>
  <c r="J28" i="12" s="1"/>
  <c r="D24" i="12"/>
  <c r="H24" i="12" s="1"/>
  <c r="D23" i="12"/>
  <c r="F23" i="12" s="1"/>
  <c r="D22" i="12"/>
  <c r="H22" i="12" s="1"/>
  <c r="K36" i="12" l="1"/>
  <c r="K14" i="12"/>
  <c r="J39" i="12"/>
  <c r="F24" i="12"/>
  <c r="H28" i="12"/>
  <c r="K42" i="12"/>
  <c r="K38" i="12"/>
  <c r="J24" i="12"/>
  <c r="K24" i="12" s="1"/>
  <c r="F39" i="12"/>
  <c r="H27" i="12"/>
  <c r="K12" i="12"/>
  <c r="K41" i="12"/>
  <c r="K21" i="12"/>
  <c r="K9" i="12"/>
  <c r="K25" i="12"/>
  <c r="K40" i="12"/>
  <c r="K29" i="12"/>
  <c r="F22" i="12"/>
  <c r="H26" i="12"/>
  <c r="J22" i="12"/>
  <c r="F37" i="12"/>
  <c r="J37" i="12"/>
  <c r="F28" i="12"/>
  <c r="J23" i="12"/>
  <c r="F27" i="12"/>
  <c r="H23" i="12"/>
  <c r="F26" i="12"/>
  <c r="J26" i="12"/>
  <c r="D34" i="12"/>
  <c r="D33" i="12"/>
  <c r="D32" i="12"/>
  <c r="D30" i="12"/>
  <c r="K39" i="12" l="1"/>
  <c r="K28" i="12"/>
  <c r="K27" i="12"/>
  <c r="K26" i="12"/>
  <c r="K22" i="12"/>
  <c r="J34" i="12"/>
  <c r="F34" i="12"/>
  <c r="H34" i="12"/>
  <c r="H30" i="12"/>
  <c r="J30" i="12"/>
  <c r="F30" i="12"/>
  <c r="J32" i="12"/>
  <c r="F32" i="12"/>
  <c r="H32" i="12"/>
  <c r="K23" i="12"/>
  <c r="J33" i="12"/>
  <c r="F33" i="12"/>
  <c r="H33" i="12"/>
  <c r="K37" i="12"/>
  <c r="D19" i="12"/>
  <c r="D18" i="12"/>
  <c r="D17" i="12"/>
  <c r="D20" i="12"/>
  <c r="D16" i="12"/>
  <c r="D15" i="12"/>
  <c r="D10" i="12"/>
  <c r="D13" i="12"/>
  <c r="D8" i="12"/>
  <c r="D7" i="12"/>
  <c r="D35" i="12"/>
  <c r="D31" i="12"/>
  <c r="J6" i="12"/>
  <c r="H6" i="12"/>
  <c r="F6" i="12"/>
  <c r="J7" i="5"/>
  <c r="J9" i="5"/>
  <c r="J11" i="5"/>
  <c r="J13" i="5"/>
  <c r="J17" i="5"/>
  <c r="J20" i="5"/>
  <c r="J21" i="5"/>
  <c r="K21" i="5" s="1"/>
  <c r="H7" i="5"/>
  <c r="H11" i="5"/>
  <c r="H14" i="5"/>
  <c r="H18" i="5"/>
  <c r="H20" i="5"/>
  <c r="H21" i="5"/>
  <c r="F7" i="5"/>
  <c r="F11" i="5"/>
  <c r="F20" i="5"/>
  <c r="F21" i="5"/>
  <c r="D19" i="5"/>
  <c r="H19" i="5" s="1"/>
  <c r="D18" i="5"/>
  <c r="J18" i="5" s="1"/>
  <c r="D17" i="5"/>
  <c r="F17" i="5" s="1"/>
  <c r="D16" i="5"/>
  <c r="F16" i="5" s="1"/>
  <c r="D15" i="5"/>
  <c r="H15" i="5" s="1"/>
  <c r="D14" i="5"/>
  <c r="J14" i="5" s="1"/>
  <c r="D13" i="5"/>
  <c r="F13" i="5" s="1"/>
  <c r="D12" i="5"/>
  <c r="F12" i="5" s="1"/>
  <c r="D10" i="5"/>
  <c r="J10" i="5" s="1"/>
  <c r="D9" i="5"/>
  <c r="F9" i="5" s="1"/>
  <c r="D8" i="5"/>
  <c r="F8" i="5" s="1"/>
  <c r="J6" i="5"/>
  <c r="H6" i="5"/>
  <c r="F6" i="5"/>
  <c r="F18" i="5" l="1"/>
  <c r="F14" i="5"/>
  <c r="F22" i="5" s="1"/>
  <c r="K23" i="5" s="1"/>
  <c r="F10" i="5"/>
  <c r="H17" i="5"/>
  <c r="H13" i="5"/>
  <c r="H9" i="5"/>
  <c r="K9" i="5" s="1"/>
  <c r="J16" i="5"/>
  <c r="J12" i="5"/>
  <c r="J8" i="5"/>
  <c r="F19" i="5"/>
  <c r="H10" i="5"/>
  <c r="K10" i="5" s="1"/>
  <c r="H16" i="5"/>
  <c r="H12" i="5"/>
  <c r="K12" i="5" s="1"/>
  <c r="H8" i="5"/>
  <c r="J19" i="5"/>
  <c r="J15" i="5"/>
  <c r="F15" i="5"/>
  <c r="K15" i="5" s="1"/>
  <c r="H8" i="12"/>
  <c r="F8" i="12"/>
  <c r="J8" i="12"/>
  <c r="J19" i="12"/>
  <c r="F19" i="12"/>
  <c r="H19" i="12"/>
  <c r="K32" i="12"/>
  <c r="J18" i="12"/>
  <c r="F18" i="12"/>
  <c r="H18" i="12"/>
  <c r="H13" i="12"/>
  <c r="J13" i="12"/>
  <c r="F13" i="12"/>
  <c r="F7" i="12"/>
  <c r="H7" i="12"/>
  <c r="J7" i="12"/>
  <c r="J10" i="12"/>
  <c r="F10" i="12"/>
  <c r="H10" i="12"/>
  <c r="K30" i="12"/>
  <c r="J15" i="12"/>
  <c r="H15" i="12"/>
  <c r="F15" i="12"/>
  <c r="J16" i="12"/>
  <c r="F16" i="12"/>
  <c r="H16" i="12"/>
  <c r="K33" i="12"/>
  <c r="H31" i="12"/>
  <c r="J31" i="12"/>
  <c r="F31" i="12"/>
  <c r="J20" i="12"/>
  <c r="F20" i="12"/>
  <c r="H20" i="12"/>
  <c r="J35" i="12"/>
  <c r="F35" i="12"/>
  <c r="H35" i="12"/>
  <c r="J17" i="12"/>
  <c r="F17" i="12"/>
  <c r="H17" i="12"/>
  <c r="K34" i="12"/>
  <c r="K6" i="12"/>
  <c r="K7" i="5"/>
  <c r="K11" i="5"/>
  <c r="K14" i="5"/>
  <c r="K17" i="5"/>
  <c r="K20" i="5"/>
  <c r="K19" i="5"/>
  <c r="K6" i="5"/>
  <c r="K8" i="5"/>
  <c r="K13" i="5"/>
  <c r="K18" i="5"/>
  <c r="K16" i="12" l="1"/>
  <c r="K18" i="12"/>
  <c r="K8" i="12"/>
  <c r="K7" i="12"/>
  <c r="K17" i="12"/>
  <c r="K20" i="12"/>
  <c r="K31" i="12"/>
  <c r="K13" i="12"/>
  <c r="K19" i="12"/>
  <c r="K15" i="12"/>
  <c r="K35" i="12"/>
  <c r="K10" i="12"/>
  <c r="H43" i="12"/>
  <c r="K51" i="12" s="1"/>
  <c r="K16" i="5"/>
  <c r="J22" i="5"/>
  <c r="H22" i="5"/>
  <c r="K30" i="5" s="1"/>
  <c r="F43" i="12" l="1"/>
  <c r="K44" i="12" s="1"/>
  <c r="J43" i="12"/>
  <c r="K22" i="5"/>
  <c r="K24" i="5" s="1"/>
  <c r="K25" i="5" s="1"/>
  <c r="K26" i="5" s="1"/>
  <c r="K27" i="5" s="1"/>
  <c r="K28" i="5" s="1"/>
  <c r="K29" i="5" s="1"/>
  <c r="K31" i="5" s="1"/>
  <c r="K32" i="5" s="1"/>
  <c r="K33" i="5" s="1"/>
  <c r="K43" i="12" l="1"/>
  <c r="K45" i="12" s="1"/>
  <c r="K46" i="12" s="1"/>
  <c r="K47" i="12" s="1"/>
  <c r="K48" i="12" s="1"/>
  <c r="K49" i="12" s="1"/>
  <c r="K50" i="12" s="1"/>
  <c r="K52" i="12" s="1"/>
  <c r="K53" i="12" s="1"/>
  <c r="K54" i="12" s="1"/>
  <c r="K2" i="5"/>
  <c r="K2" i="12" l="1"/>
</calcChain>
</file>

<file path=xl/sharedStrings.xml><?xml version="1.0" encoding="utf-8"?>
<sst xmlns="http://schemas.openxmlformats.org/spreadsheetml/2006/main" count="166" uniqueCount="73">
  <si>
    <t>სამუშაოების დასახელება</t>
  </si>
  <si>
    <t>განზ</t>
  </si>
  <si>
    <t>რაოდენობა</t>
  </si>
  <si>
    <t>მასალა</t>
  </si>
  <si>
    <t>ხელფასი</t>
  </si>
  <si>
    <t>ჯამი</t>
  </si>
  <si>
    <t>ერთ ფასი</t>
  </si>
  <si>
    <t>მ</t>
  </si>
  <si>
    <t>კგ</t>
  </si>
  <si>
    <t>სატრანსპორტო ხარჯი</t>
  </si>
  <si>
    <t>ზედნადები ხარჯი</t>
  </si>
  <si>
    <t>გეგმიური დაგროვება</t>
  </si>
  <si>
    <t xml:space="preserve">დღგ </t>
  </si>
  <si>
    <t>სულ ჯამი</t>
  </si>
  <si>
    <t xml:space="preserve">ფითხი   </t>
  </si>
  <si>
    <t xml:space="preserve">ზუმფარა     0.009 </t>
  </si>
  <si>
    <t>საპენსიო დანარიცხები</t>
  </si>
  <si>
    <t xml:space="preserve">მანქანა/მექანიზმი და სხვა მანქანები </t>
  </si>
  <si>
    <t>სამღებრო ბადე ლენტა</t>
  </si>
  <si>
    <t>სამღებრო კუთხოვანა</t>
  </si>
  <si>
    <t>სამშენებლო ნარჩენების შეგროვება და შენობიდან გატანა</t>
  </si>
  <si>
    <t>საორიენტაციო სახაჯთაღრიცხვო ღირებულება</t>
  </si>
  <si>
    <t>N</t>
  </si>
  <si>
    <r>
      <t>მ</t>
    </r>
    <r>
      <rPr>
        <sz val="9"/>
        <color theme="1"/>
        <rFont val="Calibri"/>
        <family val="2"/>
        <charset val="204"/>
      </rPr>
      <t>²</t>
    </r>
  </si>
  <si>
    <t>გაუთვალისწინებელი ხარჯები</t>
  </si>
  <si>
    <t>ცალ</t>
  </si>
  <si>
    <t>სხვა დამხმარე მასალები</t>
  </si>
  <si>
    <t>ლარ</t>
  </si>
  <si>
    <t xml:space="preserve">ფლიზელინის წელვადი ქაღალდი </t>
  </si>
  <si>
    <t>კედლების კუთხოვანების დაზიანებული მდფ და ლითონის ფრანგმენტების დემონტაჟი</t>
  </si>
  <si>
    <t>უჟანგავი ლითონის კუთხოვანებით 45x45x1 მმ</t>
  </si>
  <si>
    <t xml:space="preserve">კედლების წიბოებზე კუთხოვანების მონტაჟი უჟანგავი ლითონის კუთხოვანებით </t>
  </si>
  <si>
    <t>სილიოკონი წებო 310 მლგ</t>
  </si>
  <si>
    <t>გრუნტი</t>
  </si>
  <si>
    <t>რეისი</t>
  </si>
  <si>
    <r>
      <t xml:space="preserve">საღებავი ემულსიური </t>
    </r>
    <r>
      <rPr>
        <sz val="10"/>
        <color theme="1"/>
        <rFont val="Sylfaen"/>
        <family val="1"/>
      </rPr>
      <t xml:space="preserve"> RAL9003 (შეთანმხდეს დამკვეთთან)</t>
    </r>
  </si>
  <si>
    <t xml:space="preserve">ტიხრების, კედლებისა და ჭერის  დამუშავება ღებვა </t>
  </si>
  <si>
    <t xml:space="preserve">ER  მიმღების ბლოკი სამღებვრო სამუშაოები                   </t>
  </si>
  <si>
    <t>სამშენებლო ნარჩენების  დატვირთვა ა/მ-ზე და ტრანსპორტირება 15 კმ-მდე  მანძილზე</t>
  </si>
  <si>
    <t>მთავარი შესასვლელის გარე სარენომტო-სარებილიტაციო სამუშაოები</t>
  </si>
  <si>
    <t>დაზიანებული ბაზალტის ქვის ფენილის დემონტაჟი და შეცვლა ახლით</t>
  </si>
  <si>
    <t>ბაზალტის ფილა 20 მმ</t>
  </si>
  <si>
    <t>წებოცემენტი ყინვაგამძლე</t>
  </si>
  <si>
    <t>ქვის საჭრელი დისკი</t>
  </si>
  <si>
    <t>ბაზალტის ქვის ფენილის ზედაპირების დამუშავება/მოხეხვა</t>
  </si>
  <si>
    <t>ქვის სახეხი დისკი</t>
  </si>
  <si>
    <t>ბეტოპანის ფილა 10 მმ 1250x2500</t>
  </si>
  <si>
    <t>სამაგრი დეტალები</t>
  </si>
  <si>
    <t>კომპ</t>
  </si>
  <si>
    <t>შესასვლელ პანდუსზე და საყდენ სვეტებზე დაზიანებული/დეფორმირებული ბეტოპანის ფილების შეცვლა ახლით და შეღებვა</t>
  </si>
  <si>
    <t>ფასადის სილიკონური საღებავი</t>
  </si>
  <si>
    <t>ბადე სამღებრო თვითწბვადი</t>
  </si>
  <si>
    <t>ფითხი ფასადის</t>
  </si>
  <si>
    <t>წებოემულსია</t>
  </si>
  <si>
    <t xml:space="preserve">კედლების, ბეტონის ჯებირებისა და ბეტონის ზედაპირების დამუშავება, დაშხეფვა და შეღებვა </t>
  </si>
  <si>
    <t xml:space="preserve">ფითხი ფასადის   </t>
  </si>
  <si>
    <r>
      <t>საღებავი სილიკონური</t>
    </r>
    <r>
      <rPr>
        <sz val="10"/>
        <color theme="1"/>
        <rFont val="Sylfaen"/>
        <family val="1"/>
      </rPr>
      <t xml:space="preserve"> RAL9003 (შეთანმხდეს დამკვეთთან)</t>
    </r>
  </si>
  <si>
    <t>ქვიშა ყვითელი გაცრილი</t>
  </si>
  <si>
    <r>
      <t>მ</t>
    </r>
    <r>
      <rPr>
        <sz val="9"/>
        <color theme="1"/>
        <rFont val="Calibri"/>
        <family val="2"/>
      </rPr>
      <t>³</t>
    </r>
  </si>
  <si>
    <t>დეკორატიული ცემენტი</t>
  </si>
  <si>
    <t xml:space="preserve">გადასასვლელის ქვეშ ჭერის ღრუტანიანი გადხურვის ფილების კოროზირებული არმატურის გაწმენდა და შელესვა/შეფითხვნა </t>
  </si>
  <si>
    <t>ანტიკოროზიული სითხე</t>
  </si>
  <si>
    <t>ლიტ</t>
  </si>
  <si>
    <t xml:space="preserve">ლითონის კონსტრუქციების ზედაპირების დამუშავება და შეღებვა </t>
  </si>
  <si>
    <t>საღებავი ანტიკოროზიული</t>
  </si>
  <si>
    <t>საღებავის გამხსნელი</t>
  </si>
  <si>
    <r>
      <t xml:space="preserve">შუშის სახურავზე წყალამრიდი ხაზოვანი ალუმ. პროფილების მოწყობა </t>
    </r>
    <r>
      <rPr>
        <sz val="11"/>
        <color theme="1"/>
        <rFont val="Sylfaen"/>
        <family val="1"/>
      </rPr>
      <t>(სილიკონით დამაგრება)</t>
    </r>
  </si>
  <si>
    <t>ალუმინის კუთხოვანა 45x45x2 მმ</t>
  </si>
  <si>
    <t>სილიკონი წებო 310 მლგ</t>
  </si>
  <si>
    <t>ხარაჩოების მონტაჟი/დემონტაჟი/არენდა</t>
  </si>
  <si>
    <t>ამწე კალათა</t>
  </si>
  <si>
    <t>მანქ/სთ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</si>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</sst>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4"/>
      <color theme="1"/>
      <name val="Sylfaen"/>
      <family val="1"/>
      <charset val="204"/>
    </font>
    <font>
      <sz val="14"/>
      <color theme="1"/>
      <name val="Sylfaen"/>
      <family val="1"/>
    </font>
    <font>
      <b/>
      <sz val="12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12"/>
      <color theme="1"/>
      <name val="Sylfaen"/>
      <family val="1"/>
    </font>
    <font>
      <b/>
      <sz val="12"/>
      <color theme="1"/>
      <name val="Sylfaen"/>
      <family val="1"/>
    </font>
    <font>
      <sz val="10"/>
      <color theme="1"/>
      <name val="Sylfaen"/>
      <family val="1"/>
      <charset val="204"/>
    </font>
    <font>
      <sz val="9"/>
      <color theme="1"/>
      <name val="Sylfaen"/>
      <family val="1"/>
    </font>
    <font>
      <b/>
      <sz val="9"/>
      <color theme="1"/>
      <name val="Sylfaen"/>
      <family val="1"/>
    </font>
    <font>
      <sz val="8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sz val="9"/>
      <color theme="1"/>
      <name val="Calibri"/>
      <family val="2"/>
      <charset val="204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</font>
    <font>
      <b/>
      <sz val="11"/>
      <color theme="1"/>
      <name val="Sylfaen"/>
      <family val="1"/>
      <charset val="204"/>
    </font>
    <font>
      <sz val="11"/>
      <color theme="1"/>
      <name val="Sylfaen"/>
      <family val="1"/>
    </font>
    <font>
      <sz val="10"/>
      <color theme="1"/>
      <name val="Sylfaen"/>
      <family val="1"/>
    </font>
    <font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2" fontId="9" fillId="2" borderId="6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49" fontId="13" fillId="2" borderId="1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2" fontId="13" fillId="2" borderId="1" xfId="0" applyNumberFormat="1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2" borderId="6" xfId="0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A5721-D709-471E-8772-9853151284A1}">
  <dimension ref="A1:K33"/>
  <sheetViews>
    <sheetView topLeftCell="A4" workbookViewId="0">
      <selection activeCell="G11" sqref="G11"/>
    </sheetView>
  </sheetViews>
  <sheetFormatPr defaultRowHeight="14.5" x14ac:dyDescent="0.35"/>
  <cols>
    <col min="1" max="1" width="5.1796875" customWidth="1"/>
    <col min="2" max="2" width="66.81640625" customWidth="1"/>
    <col min="11" max="11" width="10.36328125" customWidth="1"/>
  </cols>
  <sheetData>
    <row r="1" spans="1:11" ht="16" x14ac:dyDescent="0.35">
      <c r="A1" s="34" t="s">
        <v>37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8.5" x14ac:dyDescent="0.35">
      <c r="A2" s="7"/>
      <c r="B2" s="16"/>
      <c r="C2" s="35" t="s">
        <v>21</v>
      </c>
      <c r="D2" s="35"/>
      <c r="E2" s="35"/>
      <c r="F2" s="35"/>
      <c r="G2" s="35"/>
      <c r="H2" s="35"/>
      <c r="I2" s="35"/>
      <c r="J2" s="35"/>
      <c r="K2" s="11">
        <f>K33</f>
        <v>40578.059974679592</v>
      </c>
    </row>
    <row r="3" spans="1:11" ht="22.75" customHeight="1" x14ac:dyDescent="0.35">
      <c r="A3" s="36" t="s">
        <v>22</v>
      </c>
      <c r="B3" s="36" t="s">
        <v>0</v>
      </c>
      <c r="C3" s="36" t="s">
        <v>1</v>
      </c>
      <c r="D3" s="38" t="s">
        <v>2</v>
      </c>
      <c r="E3" s="40" t="s">
        <v>3</v>
      </c>
      <c r="F3" s="41"/>
      <c r="G3" s="40" t="s">
        <v>4</v>
      </c>
      <c r="H3" s="41"/>
      <c r="I3" s="42" t="s">
        <v>17</v>
      </c>
      <c r="J3" s="43"/>
      <c r="K3" s="36" t="s">
        <v>5</v>
      </c>
    </row>
    <row r="4" spans="1:11" x14ac:dyDescent="0.35">
      <c r="A4" s="37"/>
      <c r="B4" s="37"/>
      <c r="C4" s="37"/>
      <c r="D4" s="39"/>
      <c r="E4" s="30" t="s">
        <v>6</v>
      </c>
      <c r="F4" s="30" t="s">
        <v>5</v>
      </c>
      <c r="G4" s="30" t="s">
        <v>6</v>
      </c>
      <c r="H4" s="30" t="s">
        <v>5</v>
      </c>
      <c r="I4" s="30" t="s">
        <v>6</v>
      </c>
      <c r="J4" s="30" t="s">
        <v>5</v>
      </c>
      <c r="K4" s="37"/>
    </row>
    <row r="5" spans="1:11" x14ac:dyDescent="0.35">
      <c r="A5" s="31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  <c r="I5" s="32">
        <v>9</v>
      </c>
      <c r="J5" s="32">
        <v>10</v>
      </c>
      <c r="K5" s="32">
        <v>11</v>
      </c>
    </row>
    <row r="6" spans="1:11" ht="29" x14ac:dyDescent="0.35">
      <c r="A6" s="6">
        <v>1</v>
      </c>
      <c r="B6" s="29" t="s">
        <v>29</v>
      </c>
      <c r="C6" s="12" t="s">
        <v>7</v>
      </c>
      <c r="D6" s="22">
        <v>25</v>
      </c>
      <c r="E6" s="22"/>
      <c r="F6" s="22">
        <f t="shared" ref="F6:F21" si="0">E6*D6</f>
        <v>0</v>
      </c>
      <c r="G6" s="22">
        <v>1</v>
      </c>
      <c r="H6" s="22">
        <f t="shared" ref="H6:H21" si="1">G6*D6</f>
        <v>25</v>
      </c>
      <c r="I6" s="22">
        <v>0.1</v>
      </c>
      <c r="J6" s="22">
        <f t="shared" ref="J6:J21" si="2">I6*D6</f>
        <v>2.5</v>
      </c>
      <c r="K6" s="22">
        <f t="shared" ref="K6:K21" si="3">J6+H6+F6</f>
        <v>27.5</v>
      </c>
    </row>
    <row r="7" spans="1:11" ht="29" x14ac:dyDescent="0.35">
      <c r="A7" s="6">
        <v>2</v>
      </c>
      <c r="B7" s="29" t="s">
        <v>31</v>
      </c>
      <c r="C7" s="12" t="s">
        <v>7</v>
      </c>
      <c r="D7" s="22">
        <v>50</v>
      </c>
      <c r="E7" s="22"/>
      <c r="F7" s="22">
        <f t="shared" si="0"/>
        <v>0</v>
      </c>
      <c r="G7" s="22">
        <v>1.5</v>
      </c>
      <c r="H7" s="22">
        <f t="shared" si="1"/>
        <v>75</v>
      </c>
      <c r="I7" s="22"/>
      <c r="J7" s="22">
        <f t="shared" si="2"/>
        <v>0</v>
      </c>
      <c r="K7" s="22">
        <f t="shared" si="3"/>
        <v>75</v>
      </c>
    </row>
    <row r="8" spans="1:11" x14ac:dyDescent="0.35">
      <c r="A8" s="6"/>
      <c r="B8" s="28" t="s">
        <v>30</v>
      </c>
      <c r="C8" s="12" t="s">
        <v>7</v>
      </c>
      <c r="D8" s="22">
        <f>D7*1.1</f>
        <v>55.000000000000007</v>
      </c>
      <c r="E8" s="22">
        <v>8</v>
      </c>
      <c r="F8" s="22">
        <f t="shared" si="0"/>
        <v>440.00000000000006</v>
      </c>
      <c r="G8" s="22"/>
      <c r="H8" s="22">
        <f t="shared" si="1"/>
        <v>0</v>
      </c>
      <c r="I8" s="22">
        <v>0.2</v>
      </c>
      <c r="J8" s="22">
        <f t="shared" si="2"/>
        <v>11.000000000000002</v>
      </c>
      <c r="K8" s="22">
        <f t="shared" si="3"/>
        <v>451.00000000000006</v>
      </c>
    </row>
    <row r="9" spans="1:11" x14ac:dyDescent="0.35">
      <c r="A9" s="6"/>
      <c r="B9" s="19" t="s">
        <v>32</v>
      </c>
      <c r="C9" s="12" t="s">
        <v>25</v>
      </c>
      <c r="D9" s="22">
        <f>D7*0.1</f>
        <v>5</v>
      </c>
      <c r="E9" s="22">
        <v>14</v>
      </c>
      <c r="F9" s="22">
        <f t="shared" si="0"/>
        <v>70</v>
      </c>
      <c r="G9" s="22"/>
      <c r="H9" s="22">
        <f t="shared" si="1"/>
        <v>0</v>
      </c>
      <c r="I9" s="22">
        <v>0.2</v>
      </c>
      <c r="J9" s="22">
        <f t="shared" si="2"/>
        <v>1</v>
      </c>
      <c r="K9" s="22">
        <f t="shared" si="3"/>
        <v>71</v>
      </c>
    </row>
    <row r="10" spans="1:11" x14ac:dyDescent="0.35">
      <c r="A10" s="6"/>
      <c r="B10" s="19" t="s">
        <v>26</v>
      </c>
      <c r="C10" s="12" t="s">
        <v>27</v>
      </c>
      <c r="D10" s="22">
        <f>D7*0.05</f>
        <v>2.5</v>
      </c>
      <c r="E10" s="22">
        <v>8</v>
      </c>
      <c r="F10" s="22">
        <f t="shared" si="0"/>
        <v>20</v>
      </c>
      <c r="G10" s="22"/>
      <c r="H10" s="22">
        <f t="shared" si="1"/>
        <v>0</v>
      </c>
      <c r="I10" s="22"/>
      <c r="J10" s="22">
        <f t="shared" si="2"/>
        <v>0</v>
      </c>
      <c r="K10" s="22">
        <f t="shared" si="3"/>
        <v>20</v>
      </c>
    </row>
    <row r="11" spans="1:11" x14ac:dyDescent="0.35">
      <c r="A11" s="6">
        <v>3</v>
      </c>
      <c r="B11" s="21" t="s">
        <v>36</v>
      </c>
      <c r="C11" s="13" t="s">
        <v>23</v>
      </c>
      <c r="D11" s="22">
        <v>1550</v>
      </c>
      <c r="E11" s="22"/>
      <c r="F11" s="22">
        <f t="shared" si="0"/>
        <v>0</v>
      </c>
      <c r="G11" s="22">
        <v>13</v>
      </c>
      <c r="H11" s="22">
        <f t="shared" si="1"/>
        <v>20150</v>
      </c>
      <c r="I11" s="22"/>
      <c r="J11" s="22">
        <f t="shared" si="2"/>
        <v>0</v>
      </c>
      <c r="K11" s="22">
        <f t="shared" si="3"/>
        <v>20150</v>
      </c>
    </row>
    <row r="12" spans="1:11" x14ac:dyDescent="0.35">
      <c r="A12" s="6"/>
      <c r="B12" s="17" t="s">
        <v>14</v>
      </c>
      <c r="C12" s="12" t="s">
        <v>8</v>
      </c>
      <c r="D12" s="22">
        <f>D11*0.33</f>
        <v>511.5</v>
      </c>
      <c r="E12" s="22">
        <v>0.7</v>
      </c>
      <c r="F12" s="22">
        <f t="shared" si="0"/>
        <v>358.04999999999995</v>
      </c>
      <c r="G12" s="22"/>
      <c r="H12" s="22">
        <f t="shared" si="1"/>
        <v>0</v>
      </c>
      <c r="I12" s="22">
        <v>0.05</v>
      </c>
      <c r="J12" s="22">
        <f t="shared" si="2"/>
        <v>25.575000000000003</v>
      </c>
      <c r="K12" s="22">
        <f t="shared" si="3"/>
        <v>383.62499999999994</v>
      </c>
    </row>
    <row r="13" spans="1:11" x14ac:dyDescent="0.35">
      <c r="A13" s="6"/>
      <c r="B13" s="19" t="s">
        <v>35</v>
      </c>
      <c r="C13" s="12" t="s">
        <v>8</v>
      </c>
      <c r="D13" s="22">
        <f>D11*0.4</f>
        <v>620</v>
      </c>
      <c r="E13" s="22">
        <v>7</v>
      </c>
      <c r="F13" s="22">
        <f t="shared" si="0"/>
        <v>4340</v>
      </c>
      <c r="G13" s="22"/>
      <c r="H13" s="22">
        <f t="shared" si="1"/>
        <v>0</v>
      </c>
      <c r="I13" s="22">
        <v>0.1</v>
      </c>
      <c r="J13" s="22">
        <f t="shared" si="2"/>
        <v>62</v>
      </c>
      <c r="K13" s="22">
        <f t="shared" si="3"/>
        <v>4402</v>
      </c>
    </row>
    <row r="14" spans="1:11" x14ac:dyDescent="0.35">
      <c r="A14" s="6"/>
      <c r="B14" s="19" t="s">
        <v>33</v>
      </c>
      <c r="C14" s="12" t="s">
        <v>8</v>
      </c>
      <c r="D14" s="22">
        <f>D11*0.25</f>
        <v>387.5</v>
      </c>
      <c r="E14" s="22">
        <v>4</v>
      </c>
      <c r="F14" s="22">
        <f t="shared" si="0"/>
        <v>1550</v>
      </c>
      <c r="G14" s="22"/>
      <c r="H14" s="22">
        <f t="shared" si="1"/>
        <v>0</v>
      </c>
      <c r="I14" s="22">
        <v>0.1</v>
      </c>
      <c r="J14" s="22">
        <f t="shared" si="2"/>
        <v>38.75</v>
      </c>
      <c r="K14" s="22">
        <f t="shared" si="3"/>
        <v>1588.75</v>
      </c>
    </row>
    <row r="15" spans="1:11" x14ac:dyDescent="0.35">
      <c r="A15" s="6"/>
      <c r="B15" s="17" t="s">
        <v>15</v>
      </c>
      <c r="C15" s="13" t="s">
        <v>23</v>
      </c>
      <c r="D15" s="22">
        <f>D11*0.009</f>
        <v>13.95</v>
      </c>
      <c r="E15" s="22">
        <v>25</v>
      </c>
      <c r="F15" s="22">
        <f t="shared" si="0"/>
        <v>348.75</v>
      </c>
      <c r="G15" s="22"/>
      <c r="H15" s="22">
        <f t="shared" si="1"/>
        <v>0</v>
      </c>
      <c r="I15" s="22">
        <v>0.1</v>
      </c>
      <c r="J15" s="22">
        <f t="shared" si="2"/>
        <v>1.395</v>
      </c>
      <c r="K15" s="22">
        <f t="shared" si="3"/>
        <v>350.14499999999998</v>
      </c>
    </row>
    <row r="16" spans="1:11" x14ac:dyDescent="0.35">
      <c r="A16" s="6"/>
      <c r="B16" s="17" t="s">
        <v>28</v>
      </c>
      <c r="C16" s="13" t="s">
        <v>23</v>
      </c>
      <c r="D16" s="22">
        <f>D11*0.01</f>
        <v>15.5</v>
      </c>
      <c r="E16" s="22">
        <v>12</v>
      </c>
      <c r="F16" s="22">
        <f t="shared" si="0"/>
        <v>186</v>
      </c>
      <c r="G16" s="22"/>
      <c r="H16" s="22">
        <f t="shared" si="1"/>
        <v>0</v>
      </c>
      <c r="I16" s="22">
        <v>0.1</v>
      </c>
      <c r="J16" s="22">
        <f t="shared" si="2"/>
        <v>1.55</v>
      </c>
      <c r="K16" s="22">
        <f t="shared" si="3"/>
        <v>187.55</v>
      </c>
    </row>
    <row r="17" spans="1:11" x14ac:dyDescent="0.35">
      <c r="A17" s="6"/>
      <c r="B17" s="17" t="s">
        <v>18</v>
      </c>
      <c r="C17" s="12" t="s">
        <v>7</v>
      </c>
      <c r="D17" s="22">
        <f>D11*0.1</f>
        <v>155</v>
      </c>
      <c r="E17" s="22">
        <v>0.15</v>
      </c>
      <c r="F17" s="22">
        <f t="shared" si="0"/>
        <v>23.25</v>
      </c>
      <c r="G17" s="22"/>
      <c r="H17" s="22">
        <f t="shared" si="1"/>
        <v>0</v>
      </c>
      <c r="I17" s="22">
        <v>0.1</v>
      </c>
      <c r="J17" s="22">
        <f t="shared" si="2"/>
        <v>15.5</v>
      </c>
      <c r="K17" s="22">
        <f t="shared" si="3"/>
        <v>38.75</v>
      </c>
    </row>
    <row r="18" spans="1:11" x14ac:dyDescent="0.35">
      <c r="A18" s="6"/>
      <c r="B18" s="17" t="s">
        <v>19</v>
      </c>
      <c r="C18" s="12" t="s">
        <v>7</v>
      </c>
      <c r="D18" s="23">
        <f>D11*0.02</f>
        <v>31</v>
      </c>
      <c r="E18" s="22">
        <v>1.5</v>
      </c>
      <c r="F18" s="22">
        <f t="shared" si="0"/>
        <v>46.5</v>
      </c>
      <c r="G18" s="22"/>
      <c r="H18" s="22">
        <f t="shared" si="1"/>
        <v>0</v>
      </c>
      <c r="I18" s="22">
        <v>0.1</v>
      </c>
      <c r="J18" s="22">
        <f t="shared" si="2"/>
        <v>3.1</v>
      </c>
      <c r="K18" s="22">
        <f t="shared" si="3"/>
        <v>49.6</v>
      </c>
    </row>
    <row r="19" spans="1:11" x14ac:dyDescent="0.35">
      <c r="A19" s="6"/>
      <c r="B19" s="19" t="s">
        <v>26</v>
      </c>
      <c r="C19" s="12" t="s">
        <v>27</v>
      </c>
      <c r="D19" s="22">
        <f>D11*0.01</f>
        <v>15.5</v>
      </c>
      <c r="E19" s="22">
        <v>8</v>
      </c>
      <c r="F19" s="22">
        <f t="shared" si="0"/>
        <v>124</v>
      </c>
      <c r="G19" s="22"/>
      <c r="H19" s="22">
        <f t="shared" si="1"/>
        <v>0</v>
      </c>
      <c r="I19" s="22"/>
      <c r="J19" s="22">
        <f t="shared" si="2"/>
        <v>0</v>
      </c>
      <c r="K19" s="22">
        <f t="shared" si="3"/>
        <v>124</v>
      </c>
    </row>
    <row r="20" spans="1:11" x14ac:dyDescent="0.35">
      <c r="A20" s="8">
        <v>4</v>
      </c>
      <c r="B20" s="19" t="s">
        <v>20</v>
      </c>
      <c r="C20" s="12" t="s">
        <v>27</v>
      </c>
      <c r="D20" s="22">
        <v>5</v>
      </c>
      <c r="E20" s="22"/>
      <c r="F20" s="22">
        <f t="shared" si="0"/>
        <v>0</v>
      </c>
      <c r="G20" s="22">
        <v>55</v>
      </c>
      <c r="H20" s="22">
        <f t="shared" si="1"/>
        <v>275</v>
      </c>
      <c r="I20" s="22">
        <v>15</v>
      </c>
      <c r="J20" s="22">
        <f t="shared" si="2"/>
        <v>75</v>
      </c>
      <c r="K20" s="22">
        <f t="shared" si="3"/>
        <v>350</v>
      </c>
    </row>
    <row r="21" spans="1:11" ht="38.4" customHeight="1" x14ac:dyDescent="0.35">
      <c r="A21" s="8">
        <v>5</v>
      </c>
      <c r="B21" s="19" t="s">
        <v>38</v>
      </c>
      <c r="C21" s="12" t="s">
        <v>34</v>
      </c>
      <c r="D21" s="22">
        <v>2</v>
      </c>
      <c r="E21" s="24"/>
      <c r="F21" s="22">
        <f t="shared" si="0"/>
        <v>0</v>
      </c>
      <c r="G21" s="22">
        <v>55</v>
      </c>
      <c r="H21" s="22">
        <f t="shared" si="1"/>
        <v>110</v>
      </c>
      <c r="I21" s="22">
        <v>35</v>
      </c>
      <c r="J21" s="22">
        <f t="shared" si="2"/>
        <v>70</v>
      </c>
      <c r="K21" s="22">
        <f t="shared" si="3"/>
        <v>180</v>
      </c>
    </row>
    <row r="22" spans="1:11" x14ac:dyDescent="0.35">
      <c r="A22" s="6"/>
      <c r="B22" s="20" t="s">
        <v>5</v>
      </c>
      <c r="C22" s="12"/>
      <c r="D22" s="22"/>
      <c r="E22" s="22"/>
      <c r="F22" s="22">
        <f>SUM(F6:F21)</f>
        <v>7506.55</v>
      </c>
      <c r="G22" s="22"/>
      <c r="H22" s="22">
        <f>SUM(H6:H21)</f>
        <v>20635</v>
      </c>
      <c r="I22" s="22"/>
      <c r="J22" s="22">
        <f>SUM(J6:J21)</f>
        <v>307.37</v>
      </c>
      <c r="K22" s="25">
        <f t="shared" ref="K22" si="4">J22+H22+F22</f>
        <v>28448.92</v>
      </c>
    </row>
    <row r="23" spans="1:11" x14ac:dyDescent="0.35">
      <c r="A23" s="9"/>
      <c r="B23" s="18" t="s">
        <v>9</v>
      </c>
      <c r="C23" s="14">
        <v>0.05</v>
      </c>
      <c r="D23" s="26"/>
      <c r="E23" s="27"/>
      <c r="F23" s="26"/>
      <c r="G23" s="26"/>
      <c r="H23" s="26"/>
      <c r="I23" s="26"/>
      <c r="J23" s="27"/>
      <c r="K23" s="26">
        <f>F22*C23</f>
        <v>375.32750000000004</v>
      </c>
    </row>
    <row r="24" spans="1:11" x14ac:dyDescent="0.35">
      <c r="A24" s="9"/>
      <c r="B24" s="18" t="s">
        <v>5</v>
      </c>
      <c r="C24" s="15"/>
      <c r="D24" s="26"/>
      <c r="E24" s="27"/>
      <c r="F24" s="27"/>
      <c r="G24" s="26"/>
      <c r="H24" s="26"/>
      <c r="I24" s="26"/>
      <c r="J24" s="27"/>
      <c r="K24" s="26">
        <f>K22+K23</f>
        <v>28824.247499999998</v>
      </c>
    </row>
    <row r="25" spans="1:11" x14ac:dyDescent="0.35">
      <c r="A25" s="9"/>
      <c r="B25" s="18" t="s">
        <v>10</v>
      </c>
      <c r="C25" s="14">
        <v>0.08</v>
      </c>
      <c r="D25" s="26"/>
      <c r="E25" s="27"/>
      <c r="F25" s="27"/>
      <c r="G25" s="26"/>
      <c r="H25" s="26"/>
      <c r="I25" s="26"/>
      <c r="J25" s="27"/>
      <c r="K25" s="26">
        <f>K24*C25</f>
        <v>2305.9397999999997</v>
      </c>
    </row>
    <row r="26" spans="1:11" x14ac:dyDescent="0.35">
      <c r="A26" s="9"/>
      <c r="B26" s="18" t="s">
        <v>5</v>
      </c>
      <c r="C26" s="15"/>
      <c r="D26" s="26"/>
      <c r="E26" s="27"/>
      <c r="F26" s="27"/>
      <c r="G26" s="26"/>
      <c r="H26" s="26"/>
      <c r="I26" s="26"/>
      <c r="J26" s="27"/>
      <c r="K26" s="26">
        <f>K25+K24</f>
        <v>31130.187299999998</v>
      </c>
    </row>
    <row r="27" spans="1:11" x14ac:dyDescent="0.35">
      <c r="A27" s="9"/>
      <c r="B27" s="18" t="s">
        <v>11</v>
      </c>
      <c r="C27" s="14">
        <v>7.0000000000000007E-2</v>
      </c>
      <c r="D27" s="26"/>
      <c r="E27" s="27"/>
      <c r="F27" s="27"/>
      <c r="G27" s="26"/>
      <c r="H27" s="26"/>
      <c r="I27" s="26"/>
      <c r="J27" s="27"/>
      <c r="K27" s="26">
        <f>K26*C27</f>
        <v>2179.1131110000001</v>
      </c>
    </row>
    <row r="28" spans="1:11" x14ac:dyDescent="0.35">
      <c r="A28" s="10"/>
      <c r="B28" s="18" t="s">
        <v>5</v>
      </c>
      <c r="C28" s="15"/>
      <c r="D28" s="26"/>
      <c r="E28" s="27"/>
      <c r="F28" s="27"/>
      <c r="G28" s="26"/>
      <c r="H28" s="26"/>
      <c r="I28" s="26"/>
      <c r="J28" s="27"/>
      <c r="K28" s="26">
        <f>K27+K26</f>
        <v>33309.300410999997</v>
      </c>
    </row>
    <row r="29" spans="1:11" x14ac:dyDescent="0.35">
      <c r="A29" s="10"/>
      <c r="B29" s="18" t="s">
        <v>24</v>
      </c>
      <c r="C29" s="14">
        <v>0.02</v>
      </c>
      <c r="D29" s="26"/>
      <c r="E29" s="27"/>
      <c r="F29" s="27"/>
      <c r="G29" s="26"/>
      <c r="H29" s="26"/>
      <c r="I29" s="26"/>
      <c r="J29" s="27"/>
      <c r="K29" s="26">
        <f>K28*C29</f>
        <v>666.18600821999996</v>
      </c>
    </row>
    <row r="30" spans="1:11" ht="18.5" x14ac:dyDescent="0.35">
      <c r="A30" s="3"/>
      <c r="B30" s="18" t="s">
        <v>16</v>
      </c>
      <c r="C30" s="14">
        <v>0.02</v>
      </c>
      <c r="D30" s="26"/>
      <c r="E30" s="27"/>
      <c r="F30" s="27"/>
      <c r="G30" s="26"/>
      <c r="H30" s="26"/>
      <c r="I30" s="26"/>
      <c r="J30" s="27"/>
      <c r="K30" s="26">
        <f>H22*C30</f>
        <v>412.7</v>
      </c>
    </row>
    <row r="31" spans="1:11" ht="18.5" x14ac:dyDescent="0.35">
      <c r="A31" s="3"/>
      <c r="B31" s="18" t="s">
        <v>5</v>
      </c>
      <c r="C31" s="15"/>
      <c r="D31" s="26"/>
      <c r="E31" s="27"/>
      <c r="F31" s="27"/>
      <c r="G31" s="26"/>
      <c r="H31" s="26"/>
      <c r="I31" s="26"/>
      <c r="J31" s="27"/>
      <c r="K31" s="26">
        <f>K30+K29+K28</f>
        <v>34388.186419219994</v>
      </c>
    </row>
    <row r="32" spans="1:11" ht="18.5" x14ac:dyDescent="0.35">
      <c r="A32" s="2"/>
      <c r="B32" s="19" t="s">
        <v>12</v>
      </c>
      <c r="C32" s="14">
        <v>0.18</v>
      </c>
      <c r="D32" s="26"/>
      <c r="E32" s="27"/>
      <c r="F32" s="27"/>
      <c r="G32" s="27"/>
      <c r="H32" s="27"/>
      <c r="I32" s="27"/>
      <c r="J32" s="27"/>
      <c r="K32" s="26">
        <f>K31*C32</f>
        <v>6189.8735554595987</v>
      </c>
    </row>
    <row r="33" spans="1:11" ht="18.5" x14ac:dyDescent="0.35">
      <c r="A33" s="1"/>
      <c r="B33" s="20" t="s">
        <v>13</v>
      </c>
      <c r="C33" s="12"/>
      <c r="D33" s="4"/>
      <c r="E33" s="4"/>
      <c r="F33" s="4"/>
      <c r="G33" s="4"/>
      <c r="H33" s="4"/>
      <c r="I33" s="4"/>
      <c r="J33" s="4"/>
      <c r="K33" s="5">
        <f>K32+K31</f>
        <v>40578.059974679592</v>
      </c>
    </row>
  </sheetData>
  <mergeCells count="10">
    <mergeCell ref="A1:K1"/>
    <mergeCell ref="C2:J2"/>
    <mergeCell ref="A3:A4"/>
    <mergeCell ref="B3:B4"/>
    <mergeCell ref="C3:C4"/>
    <mergeCell ref="D3:D4"/>
    <mergeCell ref="E3:F3"/>
    <mergeCell ref="G3:H3"/>
    <mergeCell ref="I3:J3"/>
    <mergeCell ref="K3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9C4B2-D88A-4575-9478-1B9697A9F6A8}">
  <dimension ref="A1:K54"/>
  <sheetViews>
    <sheetView tabSelected="1" topLeftCell="A36" workbookViewId="0">
      <selection activeCell="E52" sqref="E52"/>
    </sheetView>
  </sheetViews>
  <sheetFormatPr defaultRowHeight="14.5" x14ac:dyDescent="0.35"/>
  <cols>
    <col min="1" max="1" width="5" customWidth="1"/>
    <col min="2" max="2" width="62.08984375" customWidth="1"/>
    <col min="11" max="11" width="12.08984375" customWidth="1"/>
  </cols>
  <sheetData>
    <row r="1" spans="1:11" ht="16" x14ac:dyDescent="0.35">
      <c r="A1" s="34" t="s">
        <v>39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8.5" x14ac:dyDescent="0.35">
      <c r="A2" s="7"/>
      <c r="B2" s="16"/>
      <c r="C2" s="35" t="s">
        <v>21</v>
      </c>
      <c r="D2" s="35"/>
      <c r="E2" s="35"/>
      <c r="F2" s="35"/>
      <c r="G2" s="35"/>
      <c r="H2" s="35"/>
      <c r="I2" s="35"/>
      <c r="J2" s="35"/>
      <c r="K2" s="11" t="e">
        <f>K54</f>
        <v>#VALUE!</v>
      </c>
    </row>
    <row r="3" spans="1:11" ht="30" customHeight="1" x14ac:dyDescent="0.35">
      <c r="A3" s="36" t="s">
        <v>22</v>
      </c>
      <c r="B3" s="36" t="s">
        <v>0</v>
      </c>
      <c r="C3" s="36" t="s">
        <v>1</v>
      </c>
      <c r="D3" s="38" t="s">
        <v>2</v>
      </c>
      <c r="E3" s="40" t="s">
        <v>3</v>
      </c>
      <c r="F3" s="41"/>
      <c r="G3" s="40" t="s">
        <v>4</v>
      </c>
      <c r="H3" s="41"/>
      <c r="I3" s="42" t="s">
        <v>17</v>
      </c>
      <c r="J3" s="43"/>
      <c r="K3" s="36" t="s">
        <v>5</v>
      </c>
    </row>
    <row r="4" spans="1:11" x14ac:dyDescent="0.35">
      <c r="A4" s="37"/>
      <c r="B4" s="37"/>
      <c r="C4" s="37"/>
      <c r="D4" s="39"/>
      <c r="E4" s="30" t="s">
        <v>6</v>
      </c>
      <c r="F4" s="30" t="s">
        <v>5</v>
      </c>
      <c r="G4" s="30" t="s">
        <v>6</v>
      </c>
      <c r="H4" s="30" t="s">
        <v>5</v>
      </c>
      <c r="I4" s="30" t="s">
        <v>6</v>
      </c>
      <c r="J4" s="30" t="s">
        <v>5</v>
      </c>
      <c r="K4" s="37"/>
    </row>
    <row r="5" spans="1:11" x14ac:dyDescent="0.35">
      <c r="A5" s="31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  <c r="I5" s="32">
        <v>9</v>
      </c>
      <c r="J5" s="32">
        <v>10</v>
      </c>
      <c r="K5" s="32">
        <v>11</v>
      </c>
    </row>
    <row r="6" spans="1:11" ht="39.65" customHeight="1" x14ac:dyDescent="0.35">
      <c r="A6" s="6">
        <v>1</v>
      </c>
      <c r="B6" s="29" t="s">
        <v>40</v>
      </c>
      <c r="C6" s="33" t="s">
        <v>23</v>
      </c>
      <c r="D6" s="22">
        <v>8</v>
      </c>
      <c r="E6" s="22"/>
      <c r="F6" s="22">
        <f t="shared" ref="F6:F42" si="0">E6*D6</f>
        <v>0</v>
      </c>
      <c r="G6" s="22"/>
      <c r="H6" s="22">
        <f t="shared" ref="H6:H42" si="1">G6*D6</f>
        <v>0</v>
      </c>
      <c r="I6" s="22"/>
      <c r="J6" s="22">
        <f t="shared" ref="J6:J42" si="2">I6*D6</f>
        <v>0</v>
      </c>
      <c r="K6" s="22">
        <f t="shared" ref="K6:K43" si="3">J6+H6+F6</f>
        <v>0</v>
      </c>
    </row>
    <row r="7" spans="1:11" ht="18" customHeight="1" x14ac:dyDescent="0.35">
      <c r="A7" s="6"/>
      <c r="B7" s="28" t="s">
        <v>41</v>
      </c>
      <c r="C7" s="33" t="s">
        <v>23</v>
      </c>
      <c r="D7" s="22">
        <f>D6*1.2</f>
        <v>9.6</v>
      </c>
      <c r="E7" s="22"/>
      <c r="F7" s="22">
        <f t="shared" si="0"/>
        <v>0</v>
      </c>
      <c r="G7" s="22"/>
      <c r="H7" s="22">
        <f t="shared" si="1"/>
        <v>0</v>
      </c>
      <c r="I7" s="22"/>
      <c r="J7" s="22">
        <f t="shared" si="2"/>
        <v>0</v>
      </c>
      <c r="K7" s="22">
        <f t="shared" si="3"/>
        <v>0</v>
      </c>
    </row>
    <row r="8" spans="1:11" ht="18" customHeight="1" x14ac:dyDescent="0.35">
      <c r="A8" s="6"/>
      <c r="B8" s="28" t="s">
        <v>42</v>
      </c>
      <c r="C8" s="33" t="s">
        <v>8</v>
      </c>
      <c r="D8" s="22">
        <f>D6*10</f>
        <v>80</v>
      </c>
      <c r="E8" s="22"/>
      <c r="F8" s="22">
        <f t="shared" si="0"/>
        <v>0</v>
      </c>
      <c r="G8" s="22"/>
      <c r="H8" s="22">
        <f t="shared" si="1"/>
        <v>0</v>
      </c>
      <c r="I8" s="22"/>
      <c r="J8" s="22">
        <f t="shared" si="2"/>
        <v>0</v>
      </c>
      <c r="K8" s="22">
        <f t="shared" si="3"/>
        <v>0</v>
      </c>
    </row>
    <row r="9" spans="1:11" ht="18" customHeight="1" x14ac:dyDescent="0.35">
      <c r="A9" s="6"/>
      <c r="B9" s="28" t="s">
        <v>43</v>
      </c>
      <c r="C9" s="33" t="s">
        <v>25</v>
      </c>
      <c r="D9" s="22">
        <v>2</v>
      </c>
      <c r="E9" s="22"/>
      <c r="F9" s="22">
        <f t="shared" si="0"/>
        <v>0</v>
      </c>
      <c r="G9" s="22"/>
      <c r="H9" s="22">
        <f t="shared" si="1"/>
        <v>0</v>
      </c>
      <c r="I9" s="22"/>
      <c r="J9" s="22">
        <f t="shared" si="2"/>
        <v>0</v>
      </c>
      <c r="K9" s="22">
        <f t="shared" si="3"/>
        <v>0</v>
      </c>
    </row>
    <row r="10" spans="1:11" ht="18" customHeight="1" x14ac:dyDescent="0.35">
      <c r="A10" s="6"/>
      <c r="B10" s="19" t="s">
        <v>26</v>
      </c>
      <c r="C10" s="12" t="s">
        <v>27</v>
      </c>
      <c r="D10" s="22">
        <f>D6*0.5</f>
        <v>4</v>
      </c>
      <c r="E10" s="22"/>
      <c r="F10" s="22">
        <f t="shared" si="0"/>
        <v>0</v>
      </c>
      <c r="G10" s="22"/>
      <c r="H10" s="22">
        <f t="shared" si="1"/>
        <v>0</v>
      </c>
      <c r="I10" s="22"/>
      <c r="J10" s="22">
        <f t="shared" si="2"/>
        <v>0</v>
      </c>
      <c r="K10" s="22">
        <f t="shared" si="3"/>
        <v>0</v>
      </c>
    </row>
    <row r="11" spans="1:11" ht="37.25" customHeight="1" x14ac:dyDescent="0.35">
      <c r="A11" s="6">
        <v>2</v>
      </c>
      <c r="B11" s="29" t="s">
        <v>44</v>
      </c>
      <c r="C11" s="33" t="s">
        <v>23</v>
      </c>
      <c r="D11" s="22">
        <v>210</v>
      </c>
      <c r="E11" s="22"/>
      <c r="F11" s="22">
        <f t="shared" si="0"/>
        <v>0</v>
      </c>
      <c r="G11" s="22"/>
      <c r="H11" s="22">
        <f t="shared" si="1"/>
        <v>0</v>
      </c>
      <c r="I11" s="22"/>
      <c r="J11" s="22">
        <f t="shared" si="2"/>
        <v>0</v>
      </c>
      <c r="K11" s="22">
        <f t="shared" si="3"/>
        <v>0</v>
      </c>
    </row>
    <row r="12" spans="1:11" ht="18" customHeight="1" x14ac:dyDescent="0.35">
      <c r="A12" s="6"/>
      <c r="B12" s="28" t="s">
        <v>45</v>
      </c>
      <c r="C12" s="33" t="s">
        <v>25</v>
      </c>
      <c r="D12" s="22">
        <v>12</v>
      </c>
      <c r="E12" s="22"/>
      <c r="F12" s="22">
        <f t="shared" si="0"/>
        <v>0</v>
      </c>
      <c r="G12" s="22"/>
      <c r="H12" s="22">
        <f t="shared" si="1"/>
        <v>0</v>
      </c>
      <c r="I12" s="22"/>
      <c r="J12" s="22">
        <f t="shared" si="2"/>
        <v>0</v>
      </c>
      <c r="K12" s="22">
        <f t="shared" si="3"/>
        <v>0</v>
      </c>
    </row>
    <row r="13" spans="1:11" ht="18" customHeight="1" x14ac:dyDescent="0.35">
      <c r="A13" s="6"/>
      <c r="B13" s="19" t="s">
        <v>26</v>
      </c>
      <c r="C13" s="12" t="s">
        <v>27</v>
      </c>
      <c r="D13" s="22">
        <f>D11*0.05</f>
        <v>10.5</v>
      </c>
      <c r="E13" s="22"/>
      <c r="F13" s="22">
        <f t="shared" si="0"/>
        <v>0</v>
      </c>
      <c r="G13" s="22"/>
      <c r="H13" s="22">
        <f t="shared" si="1"/>
        <v>0</v>
      </c>
      <c r="I13" s="22"/>
      <c r="J13" s="22">
        <f t="shared" si="2"/>
        <v>0</v>
      </c>
      <c r="K13" s="22">
        <f t="shared" si="3"/>
        <v>0</v>
      </c>
    </row>
    <row r="14" spans="1:11" ht="43.5" x14ac:dyDescent="0.35">
      <c r="A14" s="6">
        <v>3</v>
      </c>
      <c r="B14" s="29" t="s">
        <v>49</v>
      </c>
      <c r="C14" s="33" t="s">
        <v>23</v>
      </c>
      <c r="D14" s="22">
        <v>120</v>
      </c>
      <c r="E14" s="22"/>
      <c r="F14" s="22">
        <f t="shared" si="0"/>
        <v>0</v>
      </c>
      <c r="G14" s="22"/>
      <c r="H14" s="22">
        <f t="shared" si="1"/>
        <v>0</v>
      </c>
      <c r="I14" s="22"/>
      <c r="J14" s="22">
        <f t="shared" si="2"/>
        <v>0</v>
      </c>
      <c r="K14" s="22">
        <f t="shared" si="3"/>
        <v>0</v>
      </c>
    </row>
    <row r="15" spans="1:11" x14ac:dyDescent="0.35">
      <c r="A15" s="6"/>
      <c r="B15" s="28" t="s">
        <v>46</v>
      </c>
      <c r="C15" s="33" t="s">
        <v>23</v>
      </c>
      <c r="D15" s="22">
        <f>D14*1.05</f>
        <v>126</v>
      </c>
      <c r="E15" s="22"/>
      <c r="F15" s="22">
        <f t="shared" si="0"/>
        <v>0</v>
      </c>
      <c r="G15" s="22"/>
      <c r="H15" s="22">
        <f t="shared" si="1"/>
        <v>0</v>
      </c>
      <c r="I15" s="22"/>
      <c r="J15" s="22">
        <f t="shared" si="2"/>
        <v>0</v>
      </c>
      <c r="K15" s="22">
        <f t="shared" si="3"/>
        <v>0</v>
      </c>
    </row>
    <row r="16" spans="1:11" x14ac:dyDescent="0.35">
      <c r="A16" s="6"/>
      <c r="B16" s="28" t="s">
        <v>47</v>
      </c>
      <c r="C16" s="33" t="s">
        <v>48</v>
      </c>
      <c r="D16" s="22">
        <f>D14*4</f>
        <v>480</v>
      </c>
      <c r="E16" s="22"/>
      <c r="F16" s="22">
        <f t="shared" si="0"/>
        <v>0</v>
      </c>
      <c r="G16" s="22"/>
      <c r="H16" s="22">
        <f t="shared" si="1"/>
        <v>0</v>
      </c>
      <c r="I16" s="22"/>
      <c r="J16" s="22">
        <f t="shared" si="2"/>
        <v>0</v>
      </c>
      <c r="K16" s="22">
        <f t="shared" si="3"/>
        <v>0</v>
      </c>
    </row>
    <row r="17" spans="1:11" x14ac:dyDescent="0.35">
      <c r="A17" s="6"/>
      <c r="B17" s="28" t="s">
        <v>52</v>
      </c>
      <c r="C17" s="33" t="s">
        <v>8</v>
      </c>
      <c r="D17" s="22">
        <f>D14*0.8</f>
        <v>96</v>
      </c>
      <c r="E17" s="22"/>
      <c r="F17" s="22">
        <f t="shared" si="0"/>
        <v>0</v>
      </c>
      <c r="G17" s="22"/>
      <c r="H17" s="22">
        <f t="shared" si="1"/>
        <v>0</v>
      </c>
      <c r="I17" s="22"/>
      <c r="J17" s="22">
        <f t="shared" si="2"/>
        <v>0</v>
      </c>
      <c r="K17" s="22">
        <f t="shared" si="3"/>
        <v>0</v>
      </c>
    </row>
    <row r="18" spans="1:11" x14ac:dyDescent="0.35">
      <c r="A18" s="6"/>
      <c r="B18" s="28" t="s">
        <v>50</v>
      </c>
      <c r="C18" s="33" t="s">
        <v>48</v>
      </c>
      <c r="D18" s="22">
        <f>D14*0.5</f>
        <v>60</v>
      </c>
      <c r="E18" s="22"/>
      <c r="F18" s="22">
        <f t="shared" si="0"/>
        <v>0</v>
      </c>
      <c r="G18" s="22"/>
      <c r="H18" s="22">
        <f t="shared" si="1"/>
        <v>0</v>
      </c>
      <c r="I18" s="22"/>
      <c r="J18" s="22">
        <f t="shared" si="2"/>
        <v>0</v>
      </c>
      <c r="K18" s="22">
        <f t="shared" si="3"/>
        <v>0</v>
      </c>
    </row>
    <row r="19" spans="1:11" x14ac:dyDescent="0.35">
      <c r="A19" s="6"/>
      <c r="B19" s="28" t="s">
        <v>51</v>
      </c>
      <c r="C19" s="33" t="s">
        <v>48</v>
      </c>
      <c r="D19" s="22">
        <f>D14*1.5</f>
        <v>180</v>
      </c>
      <c r="E19" s="22"/>
      <c r="F19" s="22">
        <f t="shared" si="0"/>
        <v>0</v>
      </c>
      <c r="G19" s="22"/>
      <c r="H19" s="22">
        <f t="shared" si="1"/>
        <v>0</v>
      </c>
      <c r="I19" s="22"/>
      <c r="J19" s="22">
        <f t="shared" si="2"/>
        <v>0</v>
      </c>
      <c r="K19" s="22">
        <f t="shared" si="3"/>
        <v>0</v>
      </c>
    </row>
    <row r="20" spans="1:11" x14ac:dyDescent="0.35">
      <c r="A20" s="6"/>
      <c r="B20" s="19" t="s">
        <v>26</v>
      </c>
      <c r="C20" s="12" t="s">
        <v>27</v>
      </c>
      <c r="D20" s="22">
        <f>D14*0.3</f>
        <v>36</v>
      </c>
      <c r="E20" s="22"/>
      <c r="F20" s="22">
        <f t="shared" si="0"/>
        <v>0</v>
      </c>
      <c r="G20" s="22"/>
      <c r="H20" s="22">
        <f t="shared" si="1"/>
        <v>0</v>
      </c>
      <c r="I20" s="22"/>
      <c r="J20" s="22">
        <f t="shared" si="2"/>
        <v>0</v>
      </c>
      <c r="K20" s="22">
        <f t="shared" si="3"/>
        <v>0</v>
      </c>
    </row>
    <row r="21" spans="1:11" ht="43.5" x14ac:dyDescent="0.35">
      <c r="A21" s="6">
        <v>4</v>
      </c>
      <c r="B21" s="29" t="s">
        <v>60</v>
      </c>
      <c r="C21" s="33" t="s">
        <v>23</v>
      </c>
      <c r="D21" s="22">
        <v>60</v>
      </c>
      <c r="E21" s="22"/>
      <c r="F21" s="22">
        <f t="shared" si="0"/>
        <v>0</v>
      </c>
      <c r="G21" s="22"/>
      <c r="H21" s="22">
        <f t="shared" si="1"/>
        <v>0</v>
      </c>
      <c r="I21" s="22"/>
      <c r="J21" s="22">
        <f t="shared" si="2"/>
        <v>0</v>
      </c>
      <c r="K21" s="22">
        <f t="shared" si="3"/>
        <v>0</v>
      </c>
    </row>
    <row r="22" spans="1:11" x14ac:dyDescent="0.35">
      <c r="A22" s="6"/>
      <c r="B22" s="19" t="s">
        <v>42</v>
      </c>
      <c r="C22" s="12" t="s">
        <v>8</v>
      </c>
      <c r="D22" s="22">
        <f>D21*1.5</f>
        <v>90</v>
      </c>
      <c r="E22" s="22"/>
      <c r="F22" s="22">
        <f t="shared" si="0"/>
        <v>0</v>
      </c>
      <c r="G22" s="22"/>
      <c r="H22" s="22">
        <f t="shared" si="1"/>
        <v>0</v>
      </c>
      <c r="I22" s="22"/>
      <c r="J22" s="22">
        <f t="shared" si="2"/>
        <v>0</v>
      </c>
      <c r="K22" s="22">
        <f t="shared" si="3"/>
        <v>0</v>
      </c>
    </row>
    <row r="23" spans="1:11" x14ac:dyDescent="0.35">
      <c r="A23" s="6"/>
      <c r="B23" s="19" t="s">
        <v>61</v>
      </c>
      <c r="C23" s="12" t="s">
        <v>62</v>
      </c>
      <c r="D23" s="22">
        <f>D21*0.05</f>
        <v>3</v>
      </c>
      <c r="E23" s="22"/>
      <c r="F23" s="22">
        <f t="shared" si="0"/>
        <v>0</v>
      </c>
      <c r="G23" s="22"/>
      <c r="H23" s="22">
        <f t="shared" si="1"/>
        <v>0</v>
      </c>
      <c r="I23" s="22"/>
      <c r="J23" s="22">
        <f t="shared" si="2"/>
        <v>0</v>
      </c>
      <c r="K23" s="22">
        <f t="shared" si="3"/>
        <v>0</v>
      </c>
    </row>
    <row r="24" spans="1:11" x14ac:dyDescent="0.35">
      <c r="A24" s="6"/>
      <c r="B24" s="19" t="s">
        <v>26</v>
      </c>
      <c r="C24" s="12" t="s">
        <v>27</v>
      </c>
      <c r="D24" s="22">
        <f>D21*0.1</f>
        <v>6</v>
      </c>
      <c r="E24" s="22"/>
      <c r="F24" s="22">
        <f t="shared" si="0"/>
        <v>0</v>
      </c>
      <c r="G24" s="22"/>
      <c r="H24" s="22">
        <f t="shared" si="1"/>
        <v>0</v>
      </c>
      <c r="I24" s="22"/>
      <c r="J24" s="22">
        <f t="shared" si="2"/>
        <v>0</v>
      </c>
      <c r="K24" s="22">
        <f t="shared" si="3"/>
        <v>0</v>
      </c>
    </row>
    <row r="25" spans="1:11" ht="29" x14ac:dyDescent="0.35">
      <c r="A25" s="6">
        <v>5</v>
      </c>
      <c r="B25" s="21" t="s">
        <v>63</v>
      </c>
      <c r="C25" s="33" t="s">
        <v>23</v>
      </c>
      <c r="D25" s="22">
        <v>55</v>
      </c>
      <c r="E25" s="22"/>
      <c r="F25" s="22">
        <f t="shared" si="0"/>
        <v>0</v>
      </c>
      <c r="G25" s="22"/>
      <c r="H25" s="22">
        <f t="shared" si="1"/>
        <v>0</v>
      </c>
      <c r="I25" s="22"/>
      <c r="J25" s="22">
        <f t="shared" si="2"/>
        <v>0</v>
      </c>
      <c r="K25" s="22">
        <f t="shared" si="3"/>
        <v>0</v>
      </c>
    </row>
    <row r="26" spans="1:11" x14ac:dyDescent="0.35">
      <c r="A26" s="6"/>
      <c r="B26" s="19" t="s">
        <v>64</v>
      </c>
      <c r="C26" s="12" t="s">
        <v>8</v>
      </c>
      <c r="D26" s="22">
        <f>D25*0.45</f>
        <v>24.75</v>
      </c>
      <c r="E26" s="22"/>
      <c r="F26" s="22">
        <f t="shared" si="0"/>
        <v>0</v>
      </c>
      <c r="G26" s="22"/>
      <c r="H26" s="22">
        <f t="shared" si="1"/>
        <v>0</v>
      </c>
      <c r="I26" s="22"/>
      <c r="J26" s="22">
        <f t="shared" si="2"/>
        <v>0</v>
      </c>
      <c r="K26" s="22">
        <f t="shared" si="3"/>
        <v>0</v>
      </c>
    </row>
    <row r="27" spans="1:11" x14ac:dyDescent="0.35">
      <c r="A27" s="6"/>
      <c r="B27" s="19" t="s">
        <v>65</v>
      </c>
      <c r="C27" s="12" t="s">
        <v>62</v>
      </c>
      <c r="D27" s="22">
        <f>D26*0.3</f>
        <v>7.4249999999999998</v>
      </c>
      <c r="E27" s="22"/>
      <c r="F27" s="22">
        <f t="shared" si="0"/>
        <v>0</v>
      </c>
      <c r="G27" s="22"/>
      <c r="H27" s="22">
        <f t="shared" si="1"/>
        <v>0</v>
      </c>
      <c r="I27" s="22"/>
      <c r="J27" s="22">
        <f t="shared" si="2"/>
        <v>0</v>
      </c>
      <c r="K27" s="22">
        <f t="shared" si="3"/>
        <v>0</v>
      </c>
    </row>
    <row r="28" spans="1:11" x14ac:dyDescent="0.35">
      <c r="A28" s="6"/>
      <c r="B28" s="19" t="s">
        <v>26</v>
      </c>
      <c r="C28" s="12" t="s">
        <v>27</v>
      </c>
      <c r="D28" s="22">
        <f>D25*0.01</f>
        <v>0.55000000000000004</v>
      </c>
      <c r="E28" s="22"/>
      <c r="F28" s="22">
        <f t="shared" si="0"/>
        <v>0</v>
      </c>
      <c r="G28" s="22"/>
      <c r="H28" s="22">
        <f t="shared" si="1"/>
        <v>0</v>
      </c>
      <c r="I28" s="22"/>
      <c r="J28" s="22">
        <f t="shared" si="2"/>
        <v>0</v>
      </c>
      <c r="K28" s="22">
        <f t="shared" si="3"/>
        <v>0</v>
      </c>
    </row>
    <row r="29" spans="1:11" ht="31.25" customHeight="1" x14ac:dyDescent="0.35">
      <c r="A29" s="6">
        <v>6</v>
      </c>
      <c r="B29" s="21" t="s">
        <v>54</v>
      </c>
      <c r="C29" s="33" t="s">
        <v>23</v>
      </c>
      <c r="D29" s="22">
        <v>540</v>
      </c>
      <c r="E29" s="22"/>
      <c r="F29" s="22">
        <f t="shared" si="0"/>
        <v>0</v>
      </c>
      <c r="G29" s="22"/>
      <c r="H29" s="22">
        <f t="shared" si="1"/>
        <v>0</v>
      </c>
      <c r="I29" s="22"/>
      <c r="J29" s="22">
        <f t="shared" si="2"/>
        <v>0</v>
      </c>
      <c r="K29" s="22">
        <f t="shared" si="3"/>
        <v>0</v>
      </c>
    </row>
    <row r="30" spans="1:11" x14ac:dyDescent="0.35">
      <c r="A30" s="6"/>
      <c r="B30" s="17" t="s">
        <v>55</v>
      </c>
      <c r="C30" s="12" t="s">
        <v>8</v>
      </c>
      <c r="D30" s="22">
        <f>D29*0.55</f>
        <v>297</v>
      </c>
      <c r="E30" s="22"/>
      <c r="F30" s="22">
        <f t="shared" si="0"/>
        <v>0</v>
      </c>
      <c r="G30" s="22"/>
      <c r="H30" s="22">
        <f t="shared" si="1"/>
        <v>0</v>
      </c>
      <c r="I30" s="22"/>
      <c r="J30" s="22">
        <f t="shared" si="2"/>
        <v>0</v>
      </c>
      <c r="K30" s="22">
        <f t="shared" si="3"/>
        <v>0</v>
      </c>
    </row>
    <row r="31" spans="1:11" x14ac:dyDescent="0.35">
      <c r="A31" s="6"/>
      <c r="B31" s="19" t="s">
        <v>56</v>
      </c>
      <c r="C31" s="12" t="s">
        <v>8</v>
      </c>
      <c r="D31" s="22">
        <f>D29*0.4</f>
        <v>216</v>
      </c>
      <c r="E31" s="22"/>
      <c r="F31" s="22">
        <f t="shared" si="0"/>
        <v>0</v>
      </c>
      <c r="G31" s="22"/>
      <c r="H31" s="22">
        <f t="shared" si="1"/>
        <v>0</v>
      </c>
      <c r="I31" s="22"/>
      <c r="J31" s="22">
        <f t="shared" si="2"/>
        <v>0</v>
      </c>
      <c r="K31" s="22">
        <f t="shared" si="3"/>
        <v>0</v>
      </c>
    </row>
    <row r="32" spans="1:11" x14ac:dyDescent="0.35">
      <c r="A32" s="6"/>
      <c r="B32" s="19" t="s">
        <v>57</v>
      </c>
      <c r="C32" s="12" t="s">
        <v>58</v>
      </c>
      <c r="D32" s="22">
        <f>D29*0.002</f>
        <v>1.08</v>
      </c>
      <c r="E32" s="22"/>
      <c r="F32" s="22">
        <f t="shared" si="0"/>
        <v>0</v>
      </c>
      <c r="G32" s="22"/>
      <c r="H32" s="22">
        <f t="shared" si="1"/>
        <v>0</v>
      </c>
      <c r="I32" s="22"/>
      <c r="J32" s="22">
        <f t="shared" si="2"/>
        <v>0</v>
      </c>
      <c r="K32" s="22">
        <f t="shared" si="3"/>
        <v>0</v>
      </c>
    </row>
    <row r="33" spans="1:11" x14ac:dyDescent="0.35">
      <c r="A33" s="6"/>
      <c r="B33" s="17" t="s">
        <v>59</v>
      </c>
      <c r="C33" s="33" t="s">
        <v>8</v>
      </c>
      <c r="D33" s="22">
        <f>D29*0.7</f>
        <v>378</v>
      </c>
      <c r="E33" s="22"/>
      <c r="F33" s="22">
        <f t="shared" si="0"/>
        <v>0</v>
      </c>
      <c r="G33" s="22"/>
      <c r="H33" s="22">
        <f t="shared" si="1"/>
        <v>0</v>
      </c>
      <c r="I33" s="22"/>
      <c r="J33" s="22">
        <f t="shared" si="2"/>
        <v>0</v>
      </c>
      <c r="K33" s="22">
        <f t="shared" si="3"/>
        <v>0</v>
      </c>
    </row>
    <row r="34" spans="1:11" x14ac:dyDescent="0.35">
      <c r="A34" s="6"/>
      <c r="B34" s="17" t="s">
        <v>53</v>
      </c>
      <c r="C34" s="33" t="s">
        <v>8</v>
      </c>
      <c r="D34" s="22">
        <f>D29*0.05</f>
        <v>27</v>
      </c>
      <c r="E34" s="22"/>
      <c r="F34" s="22">
        <f t="shared" si="0"/>
        <v>0</v>
      </c>
      <c r="G34" s="22"/>
      <c r="H34" s="22">
        <f t="shared" si="1"/>
        <v>0</v>
      </c>
      <c r="I34" s="22"/>
      <c r="J34" s="22">
        <f t="shared" si="2"/>
        <v>0</v>
      </c>
      <c r="K34" s="22">
        <f t="shared" si="3"/>
        <v>0</v>
      </c>
    </row>
    <row r="35" spans="1:11" x14ac:dyDescent="0.35">
      <c r="A35" s="6"/>
      <c r="B35" s="19" t="s">
        <v>26</v>
      </c>
      <c r="C35" s="12" t="s">
        <v>27</v>
      </c>
      <c r="D35" s="22">
        <f>D29*0.01</f>
        <v>5.4</v>
      </c>
      <c r="E35" s="22"/>
      <c r="F35" s="22">
        <f t="shared" si="0"/>
        <v>0</v>
      </c>
      <c r="G35" s="22"/>
      <c r="H35" s="22">
        <f t="shared" si="1"/>
        <v>0</v>
      </c>
      <c r="I35" s="22"/>
      <c r="J35" s="22">
        <f t="shared" si="2"/>
        <v>0</v>
      </c>
      <c r="K35" s="22">
        <f t="shared" si="3"/>
        <v>0</v>
      </c>
    </row>
    <row r="36" spans="1:11" ht="29" x14ac:dyDescent="0.35">
      <c r="A36" s="6">
        <v>7</v>
      </c>
      <c r="B36" s="21" t="s">
        <v>66</v>
      </c>
      <c r="C36" s="33" t="s">
        <v>7</v>
      </c>
      <c r="D36" s="22">
        <v>30</v>
      </c>
      <c r="E36" s="22"/>
      <c r="F36" s="22">
        <f t="shared" si="0"/>
        <v>0</v>
      </c>
      <c r="G36" s="22"/>
      <c r="H36" s="22">
        <f t="shared" si="1"/>
        <v>0</v>
      </c>
      <c r="I36" s="22"/>
      <c r="J36" s="22">
        <f t="shared" si="2"/>
        <v>0</v>
      </c>
      <c r="K36" s="22">
        <f t="shared" si="3"/>
        <v>0</v>
      </c>
    </row>
    <row r="37" spans="1:11" x14ac:dyDescent="0.35">
      <c r="A37" s="6"/>
      <c r="B37" s="19" t="s">
        <v>67</v>
      </c>
      <c r="C37" s="12" t="s">
        <v>7</v>
      </c>
      <c r="D37" s="22">
        <f>D36*1.2</f>
        <v>36</v>
      </c>
      <c r="E37" s="22"/>
      <c r="F37" s="22">
        <f t="shared" si="0"/>
        <v>0</v>
      </c>
      <c r="G37" s="22"/>
      <c r="H37" s="22">
        <f t="shared" si="1"/>
        <v>0</v>
      </c>
      <c r="I37" s="22"/>
      <c r="J37" s="22">
        <f t="shared" si="2"/>
        <v>0</v>
      </c>
      <c r="K37" s="22">
        <f t="shared" si="3"/>
        <v>0</v>
      </c>
    </row>
    <row r="38" spans="1:11" x14ac:dyDescent="0.35">
      <c r="A38" s="6"/>
      <c r="B38" s="19" t="s">
        <v>68</v>
      </c>
      <c r="C38" s="12" t="s">
        <v>25</v>
      </c>
      <c r="D38" s="22">
        <v>5</v>
      </c>
      <c r="E38" s="22"/>
      <c r="F38" s="22">
        <f t="shared" si="0"/>
        <v>0</v>
      </c>
      <c r="G38" s="22"/>
      <c r="H38" s="22">
        <f t="shared" si="1"/>
        <v>0</v>
      </c>
      <c r="I38" s="22"/>
      <c r="J38" s="22">
        <f t="shared" si="2"/>
        <v>0</v>
      </c>
      <c r="K38" s="22">
        <f t="shared" si="3"/>
        <v>0</v>
      </c>
    </row>
    <row r="39" spans="1:11" x14ac:dyDescent="0.35">
      <c r="A39" s="6"/>
      <c r="B39" s="19" t="s">
        <v>26</v>
      </c>
      <c r="C39" s="12" t="s">
        <v>27</v>
      </c>
      <c r="D39" s="22">
        <f>D36*0.05</f>
        <v>1.5</v>
      </c>
      <c r="E39" s="22"/>
      <c r="F39" s="22">
        <f t="shared" si="0"/>
        <v>0</v>
      </c>
      <c r="G39" s="22"/>
      <c r="H39" s="22">
        <f t="shared" si="1"/>
        <v>0</v>
      </c>
      <c r="I39" s="22"/>
      <c r="J39" s="22">
        <f t="shared" si="2"/>
        <v>0</v>
      </c>
      <c r="K39" s="22">
        <f t="shared" si="3"/>
        <v>0</v>
      </c>
    </row>
    <row r="40" spans="1:11" x14ac:dyDescent="0.35">
      <c r="A40" s="6">
        <v>8</v>
      </c>
      <c r="B40" s="29" t="s">
        <v>69</v>
      </c>
      <c r="C40" s="12" t="s">
        <v>27</v>
      </c>
      <c r="D40" s="22">
        <v>25</v>
      </c>
      <c r="E40" s="22"/>
      <c r="F40" s="22">
        <f t="shared" si="0"/>
        <v>0</v>
      </c>
      <c r="G40" s="22"/>
      <c r="H40" s="22">
        <f t="shared" si="1"/>
        <v>0</v>
      </c>
      <c r="I40" s="22"/>
      <c r="J40" s="22">
        <f t="shared" si="2"/>
        <v>0</v>
      </c>
      <c r="K40" s="22">
        <f t="shared" si="3"/>
        <v>0</v>
      </c>
    </row>
    <row r="41" spans="1:11" x14ac:dyDescent="0.35">
      <c r="A41" s="6">
        <v>9</v>
      </c>
      <c r="B41" s="29" t="s">
        <v>70</v>
      </c>
      <c r="C41" s="12" t="s">
        <v>71</v>
      </c>
      <c r="D41" s="22">
        <v>12</v>
      </c>
      <c r="E41" s="22"/>
      <c r="F41" s="22">
        <f t="shared" si="0"/>
        <v>0</v>
      </c>
      <c r="G41" s="22"/>
      <c r="H41" s="22">
        <f t="shared" si="1"/>
        <v>0</v>
      </c>
      <c r="I41" s="22"/>
      <c r="J41" s="22">
        <f t="shared" si="2"/>
        <v>0</v>
      </c>
      <c r="K41" s="22">
        <f t="shared" si="3"/>
        <v>0</v>
      </c>
    </row>
    <row r="42" spans="1:11" ht="29" x14ac:dyDescent="0.35">
      <c r="A42" s="6">
        <v>10</v>
      </c>
      <c r="B42" s="19" t="s">
        <v>38</v>
      </c>
      <c r="C42" s="12" t="s">
        <v>27</v>
      </c>
      <c r="D42" s="22">
        <v>7</v>
      </c>
      <c r="E42" s="24"/>
      <c r="F42" s="22">
        <f t="shared" si="0"/>
        <v>0</v>
      </c>
      <c r="G42" s="22"/>
      <c r="H42" s="22">
        <f t="shared" si="1"/>
        <v>0</v>
      </c>
      <c r="I42" s="22"/>
      <c r="J42" s="22">
        <f t="shared" si="2"/>
        <v>0</v>
      </c>
      <c r="K42" s="22">
        <f t="shared" si="3"/>
        <v>0</v>
      </c>
    </row>
    <row r="43" spans="1:11" x14ac:dyDescent="0.35">
      <c r="A43" s="6"/>
      <c r="B43" s="20" t="s">
        <v>5</v>
      </c>
      <c r="C43" s="12"/>
      <c r="D43" s="22"/>
      <c r="E43" s="22"/>
      <c r="F43" s="22">
        <f>SUM(F6:F42)</f>
        <v>0</v>
      </c>
      <c r="G43" s="22"/>
      <c r="H43" s="22">
        <f>SUM(H6:H42)</f>
        <v>0</v>
      </c>
      <c r="I43" s="22"/>
      <c r="J43" s="22">
        <f>SUM(J6:J42)</f>
        <v>0</v>
      </c>
      <c r="K43" s="25">
        <f t="shared" si="3"/>
        <v>0</v>
      </c>
    </row>
    <row r="44" spans="1:11" x14ac:dyDescent="0.35">
      <c r="A44" s="9"/>
      <c r="B44" s="18" t="s">
        <v>9</v>
      </c>
      <c r="C44" s="14" t="s">
        <v>72</v>
      </c>
      <c r="D44" s="26"/>
      <c r="E44" s="27"/>
      <c r="F44" s="26"/>
      <c r="G44" s="26"/>
      <c r="H44" s="26"/>
      <c r="I44" s="26"/>
      <c r="J44" s="27"/>
      <c r="K44" s="26" t="e">
        <f>F43*C44</f>
        <v>#VALUE!</v>
      </c>
    </row>
    <row r="45" spans="1:11" x14ac:dyDescent="0.35">
      <c r="A45" s="9"/>
      <c r="B45" s="18" t="s">
        <v>5</v>
      </c>
      <c r="C45" s="15"/>
      <c r="D45" s="26"/>
      <c r="E45" s="27"/>
      <c r="F45" s="27"/>
      <c r="G45" s="26"/>
      <c r="H45" s="26"/>
      <c r="I45" s="26"/>
      <c r="J45" s="27"/>
      <c r="K45" s="26" t="e">
        <f>K43+K44</f>
        <v>#VALUE!</v>
      </c>
    </row>
    <row r="46" spans="1:11" x14ac:dyDescent="0.35">
      <c r="A46" s="9"/>
      <c r="B46" s="18" t="s">
        <v>10</v>
      </c>
      <c r="C46" s="14" t="s">
        <v>72</v>
      </c>
      <c r="D46" s="26"/>
      <c r="E46" s="27"/>
      <c r="F46" s="27"/>
      <c r="G46" s="26"/>
      <c r="H46" s="26"/>
      <c r="I46" s="26"/>
      <c r="J46" s="27"/>
      <c r="K46" s="26" t="e">
        <f>K45*C46</f>
        <v>#VALUE!</v>
      </c>
    </row>
    <row r="47" spans="1:11" x14ac:dyDescent="0.35">
      <c r="A47" s="9"/>
      <c r="B47" s="18" t="s">
        <v>5</v>
      </c>
      <c r="C47" s="15"/>
      <c r="D47" s="26"/>
      <c r="E47" s="27"/>
      <c r="F47" s="27"/>
      <c r="G47" s="26"/>
      <c r="H47" s="26"/>
      <c r="I47" s="26"/>
      <c r="J47" s="27"/>
      <c r="K47" s="26" t="e">
        <f>K46+K45</f>
        <v>#VALUE!</v>
      </c>
    </row>
    <row r="48" spans="1:11" x14ac:dyDescent="0.35">
      <c r="A48" s="9"/>
      <c r="B48" s="18" t="s">
        <v>11</v>
      </c>
      <c r="C48" s="14" t="s">
        <v>72</v>
      </c>
      <c r="D48" s="26"/>
      <c r="E48" s="27"/>
      <c r="F48" s="27"/>
      <c r="G48" s="26"/>
      <c r="H48" s="26"/>
      <c r="I48" s="26"/>
      <c r="J48" s="27"/>
      <c r="K48" s="26" t="e">
        <f>K47*C48</f>
        <v>#VALUE!</v>
      </c>
    </row>
    <row r="49" spans="1:11" x14ac:dyDescent="0.35">
      <c r="A49" s="10"/>
      <c r="B49" s="18" t="s">
        <v>5</v>
      </c>
      <c r="C49" s="15"/>
      <c r="D49" s="26"/>
      <c r="E49" s="27"/>
      <c r="F49" s="27"/>
      <c r="G49" s="26"/>
      <c r="H49" s="26"/>
      <c r="I49" s="26"/>
      <c r="J49" s="27"/>
      <c r="K49" s="26" t="e">
        <f>K48+K47</f>
        <v>#VALUE!</v>
      </c>
    </row>
    <row r="50" spans="1:11" x14ac:dyDescent="0.35">
      <c r="A50" s="10"/>
      <c r="B50" s="18" t="s">
        <v>24</v>
      </c>
      <c r="C50" s="14" t="s">
        <v>72</v>
      </c>
      <c r="D50" s="26"/>
      <c r="E50" s="27"/>
      <c r="F50" s="27"/>
      <c r="G50" s="26"/>
      <c r="H50" s="26"/>
      <c r="I50" s="26"/>
      <c r="J50" s="27"/>
      <c r="K50" s="26" t="e">
        <f>K49*C50</f>
        <v>#VALUE!</v>
      </c>
    </row>
    <row r="51" spans="1:11" ht="18.5" x14ac:dyDescent="0.35">
      <c r="A51" s="3"/>
      <c r="B51" s="18" t="s">
        <v>16</v>
      </c>
      <c r="C51" s="14">
        <v>0.02</v>
      </c>
      <c r="D51" s="26"/>
      <c r="E51" s="27"/>
      <c r="F51" s="27"/>
      <c r="G51" s="26"/>
      <c r="H51" s="26"/>
      <c r="I51" s="26"/>
      <c r="J51" s="27"/>
      <c r="K51" s="26">
        <f>H43*C51</f>
        <v>0</v>
      </c>
    </row>
    <row r="52" spans="1:11" ht="18.5" x14ac:dyDescent="0.35">
      <c r="A52" s="3"/>
      <c r="B52" s="18" t="s">
        <v>5</v>
      </c>
      <c r="C52" s="15"/>
      <c r="D52" s="26"/>
      <c r="E52" s="27"/>
      <c r="F52" s="27"/>
      <c r="G52" s="26"/>
      <c r="H52" s="26"/>
      <c r="I52" s="26"/>
      <c r="J52" s="27"/>
      <c r="K52" s="26" t="e">
        <f>K51+K50+K49</f>
        <v>#VALUE!</v>
      </c>
    </row>
    <row r="53" spans="1:11" ht="18.5" x14ac:dyDescent="0.35">
      <c r="A53" s="2"/>
      <c r="B53" s="19" t="s">
        <v>12</v>
      </c>
      <c r="C53" s="14">
        <v>0.18</v>
      </c>
      <c r="D53" s="26"/>
      <c r="E53" s="27"/>
      <c r="F53" s="27"/>
      <c r="G53" s="27"/>
      <c r="H53" s="27"/>
      <c r="I53" s="27"/>
      <c r="J53" s="27"/>
      <c r="K53" s="26" t="e">
        <f>K52*C53</f>
        <v>#VALUE!</v>
      </c>
    </row>
    <row r="54" spans="1:11" ht="18.5" x14ac:dyDescent="0.35">
      <c r="A54" s="1"/>
      <c r="B54" s="20" t="s">
        <v>13</v>
      </c>
      <c r="C54" s="12"/>
      <c r="D54" s="4"/>
      <c r="E54" s="4"/>
      <c r="F54" s="4"/>
      <c r="G54" s="4"/>
      <c r="H54" s="4"/>
      <c r="I54" s="4"/>
      <c r="J54" s="4"/>
      <c r="K54" s="5" t="e">
        <f>K53+K52</f>
        <v>#VALUE!</v>
      </c>
    </row>
  </sheetData>
  <mergeCells count="10">
    <mergeCell ref="A1:K1"/>
    <mergeCell ref="C2:J2"/>
    <mergeCell ref="A3:A4"/>
    <mergeCell ref="B3:B4"/>
    <mergeCell ref="C3:C4"/>
    <mergeCell ref="D3:D4"/>
    <mergeCell ref="E3:F3"/>
    <mergeCell ref="G3:H3"/>
    <mergeCell ref="I3:J3"/>
    <mergeCell ref="K3:K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ER მიმღების ბლოკი</vt:lpstr>
      <vt:lpstr>მთავარი შესასვლელი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2023-04-28T09:06:03Z</dcterms:modified>
</cp:coreProperties>
</file>