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E:\00_Projects_Ongoing\41756_BorjomiPipeline_54_59_pipelineDesign\"/>
    </mc:Choice>
  </mc:AlternateContent>
  <xr:revisionPtr revIDLastSave="0" documentId="8_{C4802132-EEB1-48B8-B2EA-6F77B9EBC110}" xr6:coauthVersionLast="47" xr6:coauthVersionMax="47" xr10:uidLastSave="{00000000-0000-0000-0000-000000000000}"/>
  <bookViews>
    <workbookView xWindow="4668" yWindow="3072" windowWidth="16080" windowHeight="9420" xr2:uid="{B794A769-F9C3-4537-9AE6-E497B027659A}"/>
  </bookViews>
  <sheets>
    <sheet name="54_59_BoQ" sheetId="8" r:id="rId1"/>
  </sheets>
  <externalReferences>
    <externalReference r:id="rId2"/>
  </externalReferences>
  <definedNames>
    <definedName name="EndCell" localSheetId="0">[1]KUTAISI!#REF!</definedName>
    <definedName name="EndCell">[1]KUTAISI!#REF!</definedName>
    <definedName name="_xlnm.Print_Area" localSheetId="0">'54_59_BoQ'!$A$1:$G$102</definedName>
    <definedName name="_xlnm.Print_Titles" localSheetId="0">'54_59_BoQ'!$1:$6</definedName>
    <definedName name="ა">[1]KUTAISI!#REF!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3" i="8" l="1"/>
  <c r="F93" i="8" s="1"/>
  <c r="D92" i="8"/>
  <c r="F92" i="8" s="1"/>
  <c r="D91" i="8"/>
  <c r="D90" i="8"/>
  <c r="F90" i="8" s="1"/>
  <c r="D89" i="8"/>
  <c r="F89" i="8" s="1"/>
  <c r="D88" i="8"/>
  <c r="F88" i="8" s="1"/>
  <c r="F84" i="8"/>
  <c r="D83" i="8"/>
  <c r="D82" i="8"/>
  <c r="F82" i="8" s="1"/>
  <c r="D77" i="8"/>
  <c r="D75" i="8"/>
  <c r="F75" i="8" s="1"/>
  <c r="I75" i="8"/>
  <c r="D74" i="8"/>
  <c r="F74" i="8" s="1"/>
  <c r="D73" i="8"/>
  <c r="F73" i="8" s="1"/>
  <c r="D72" i="8"/>
  <c r="F72" i="8" s="1"/>
  <c r="D71" i="8"/>
  <c r="F71" i="8" s="1"/>
  <c r="D70" i="8"/>
  <c r="F70" i="8" s="1"/>
  <c r="D69" i="8"/>
  <c r="F69" i="8" s="1"/>
  <c r="D68" i="8"/>
  <c r="F68" i="8" s="1"/>
  <c r="J67" i="8"/>
  <c r="J85" i="8" s="1"/>
  <c r="D67" i="8"/>
  <c r="I77" i="8" s="1"/>
  <c r="D66" i="8"/>
  <c r="I76" i="8" s="1"/>
  <c r="K81" i="8"/>
  <c r="F81" i="8"/>
  <c r="F80" i="8"/>
  <c r="F79" i="8"/>
  <c r="F78" i="8"/>
  <c r="K65" i="8"/>
  <c r="K62" i="8"/>
  <c r="D57" i="8"/>
  <c r="D56" i="8"/>
  <c r="D44" i="8"/>
  <c r="D55" i="8"/>
  <c r="F55" i="8" s="1"/>
  <c r="D54" i="8"/>
  <c r="F54" i="8" s="1"/>
  <c r="D53" i="8"/>
  <c r="F53" i="8" s="1"/>
  <c r="D52" i="8"/>
  <c r="F52" i="8" s="1"/>
  <c r="D51" i="8"/>
  <c r="F51" i="8" s="1"/>
  <c r="D50" i="8"/>
  <c r="D49" i="8"/>
  <c r="D58" i="8"/>
  <c r="F58" i="8" s="1"/>
  <c r="D46" i="8"/>
  <c r="F46" i="8" s="1"/>
  <c r="D45" i="8"/>
  <c r="F45" i="8" s="1"/>
  <c r="D43" i="8"/>
  <c r="D42" i="8"/>
  <c r="F42" i="8" s="1"/>
  <c r="D41" i="8"/>
  <c r="F41" i="8" s="1"/>
  <c r="D40" i="8"/>
  <c r="F40" i="8" s="1"/>
  <c r="D39" i="8"/>
  <c r="D38" i="8"/>
  <c r="D37" i="8"/>
  <c r="F34" i="8"/>
  <c r="F33" i="8"/>
  <c r="D32" i="8"/>
  <c r="D31" i="8"/>
  <c r="D27" i="8"/>
  <c r="D26" i="8"/>
  <c r="D25" i="8"/>
  <c r="F25" i="8" s="1"/>
  <c r="D24" i="8"/>
  <c r="F24" i="8" s="1"/>
  <c r="D23" i="8"/>
  <c r="F23" i="8" s="1"/>
  <c r="D22" i="8"/>
  <c r="F22" i="8" s="1"/>
  <c r="D10" i="8"/>
  <c r="D16" i="8" s="1"/>
  <c r="D18" i="8" s="1"/>
  <c r="F18" i="8" s="1"/>
  <c r="F19" i="8"/>
  <c r="F11" i="8"/>
  <c r="F9" i="8"/>
  <c r="F8" i="8"/>
  <c r="I91" i="8" l="1"/>
  <c r="I70" i="8"/>
  <c r="I71" i="8"/>
  <c r="I90" i="8"/>
  <c r="F91" i="8"/>
  <c r="D76" i="8"/>
  <c r="F76" i="8" s="1"/>
  <c r="F77" i="8"/>
  <c r="F56" i="8"/>
  <c r="F57" i="8"/>
  <c r="D28" i="8"/>
  <c r="F28" i="8" s="1"/>
  <c r="F31" i="8"/>
  <c r="F29" i="8"/>
  <c r="F32" i="8"/>
  <c r="F30" i="8"/>
  <c r="F10" i="8"/>
  <c r="F12" i="8" s="1"/>
  <c r="H12" i="8" s="1"/>
  <c r="D14" i="8"/>
  <c r="F43" i="8"/>
  <c r="F85" i="8"/>
  <c r="F60" i="8"/>
  <c r="F63" i="8"/>
  <c r="F83" i="8"/>
  <c r="F16" i="8"/>
  <c r="F26" i="8"/>
  <c r="F27" i="8"/>
  <c r="F59" i="8"/>
  <c r="F39" i="8"/>
  <c r="F61" i="8"/>
  <c r="F62" i="8"/>
  <c r="I92" i="8" l="1"/>
  <c r="I72" i="8"/>
  <c r="F14" i="8"/>
  <c r="D15" i="8"/>
  <c r="F35" i="8"/>
  <c r="H35" i="8" s="1"/>
  <c r="F44" i="8"/>
  <c r="F64" i="8"/>
  <c r="H64" i="8" s="1"/>
  <c r="F15" i="8" l="1"/>
  <c r="D17" i="8"/>
  <c r="F17" i="8" s="1"/>
  <c r="F94" i="8"/>
  <c r="H94" i="8" s="1"/>
  <c r="F47" i="8"/>
  <c r="H47" i="8" s="1"/>
  <c r="F86" i="8"/>
  <c r="H86" i="8" s="1"/>
  <c r="F20" i="8" l="1"/>
  <c r="H20" i="8" s="1"/>
  <c r="F95" i="8" l="1"/>
  <c r="H95" i="8" l="1"/>
  <c r="F98" i="8" l="1"/>
  <c r="F97" i="8"/>
  <c r="F96" i="8"/>
  <c r="F99" i="8" l="1"/>
  <c r="F100" i="8" s="1"/>
  <c r="F101" i="8" s="1"/>
  <c r="H102" i="8" l="1"/>
  <c r="H101" i="8"/>
</calcChain>
</file>

<file path=xl/sharedStrings.xml><?xml version="1.0" encoding="utf-8"?>
<sst xmlns="http://schemas.openxmlformats.org/spreadsheetml/2006/main" count="208" uniqueCount="78">
  <si>
    <t>სამუშაოს დასახელება</t>
  </si>
  <si>
    <t>ერთეული</t>
  </si>
  <si>
    <t>რაოდ.</t>
  </si>
  <si>
    <t>ერთ. ღირებ., ლარი</t>
  </si>
  <si>
    <t>სულ ღირებულ, ლარი</t>
  </si>
  <si>
    <t>არასამშენებლო ნაწილი</t>
  </si>
  <si>
    <t xml:space="preserve">კონტრაქტორის მობილიზაცია/დემობილიზაცია  </t>
  </si>
  <si>
    <t>სულ</t>
  </si>
  <si>
    <t>სამუშაოების დასრულების შემდგომ საშემსრულებლო ნახაზების მომზადება და დამკვეთისთვის გადაცემა</t>
  </si>
  <si>
    <t>მილის სატესტო რეჟიმში (წნევაზე და გამტარიანობაზე) გამოცდა და შესაბამისი ოქმის მომზადება</t>
  </si>
  <si>
    <t>ჩატარებული სამუშაოების ჩაბარება დამკვეთისათვის, მიღება-ჩაბარების დოკუმენტის მომზადება</t>
  </si>
  <si>
    <t>ქვეჯამი</t>
  </si>
  <si>
    <t>მ</t>
  </si>
  <si>
    <t>ცალი</t>
  </si>
  <si>
    <t xml:space="preserve">პოლიეთილენის მილების გატარება საცავ მილებში </t>
  </si>
  <si>
    <r>
      <t>მ</t>
    </r>
    <r>
      <rPr>
        <vertAlign val="superscript"/>
        <sz val="10"/>
        <rFont val="Cambria"/>
        <family val="1"/>
      </rPr>
      <t>3</t>
    </r>
    <r>
      <rPr>
        <sz val="11"/>
        <color indexed="8"/>
        <rFont val="Calibri"/>
        <family val="2"/>
      </rPr>
      <t/>
    </r>
  </si>
  <si>
    <t>გათვალისწინებულია ბახა-1-დან ბახა-2-მდე, მოსახსნელი ფენის სისქეა 0,15სმ.</t>
  </si>
  <si>
    <t>მილის ქვეშ 10 სმ სისქის ქვიშის საგების მოწყობა</t>
  </si>
  <si>
    <t>მაქართა-ფასანაური</t>
  </si>
  <si>
    <t>მილის ზემოთ  (20სმ-ის სისქით) ქვიშის ფენით  დაფარვა</t>
  </si>
  <si>
    <r>
      <t>მ</t>
    </r>
    <r>
      <rPr>
        <vertAlign val="superscript"/>
        <sz val="10"/>
        <rFont val="Cambria"/>
        <family val="1"/>
      </rPr>
      <t>2</t>
    </r>
  </si>
  <si>
    <t>თარიღი</t>
  </si>
  <si>
    <t>გაუთვალისწინებელი ხარჯები</t>
  </si>
  <si>
    <t>სატრანსპორტო ხარჯები</t>
  </si>
  <si>
    <t>ზედნადები ხარჯები</t>
  </si>
  <si>
    <t>დღგ 18%</t>
  </si>
  <si>
    <t xml:space="preserve">პოლიეთილენის მილების გადაბმა ორმაგი ხერხით, შედუღება + ელექტროქურო </t>
  </si>
  <si>
    <t xml:space="preserve">მაღალი წნევის პოლიეთილენის მილების მოწოდება  </t>
  </si>
  <si>
    <t>მაღალი წნევის პოლიეთილენის მილების დიამეტრი 63 მმ მოწოდება, გათვალისწინებულია 250-500 მეტრიანი ხვიების მოწოდება(ხორციელდება დამკვეთის მიერ)</t>
  </si>
  <si>
    <t>პოლიეთილენის მილების გადასაბმელი ელექტრუქუროების მოწოდება (ხორციელდება დამკვეთის მიერ)</t>
  </si>
  <si>
    <t xml:space="preserve">ტრანშეის გაჭრა მე-4 კატეგორიის გრუნტში ხელით გრუნტის დასაწყობებით თხრილის გასწვრივ შემდგომი შევსებისათვის </t>
  </si>
  <si>
    <t xml:space="preserve">ტრანშეის გაჭრა მე-5 კატეგორიის გრუნტში აირ კომპრესორის საშუალებით ამოღებული გრუნტის  დასაწყობებით თხრილის გასწვრივ შემდგომი შევსებისათვის </t>
  </si>
  <si>
    <t xml:space="preserve">ტრანშეის გაჭრა მე-6 კატეგორიის გრუნტში აირ კომპრესორის საშუალებით ამოღებული გრუნტის  დასაწყობებით თხრილის გასწვრივ შემდგომი შევსებისათვის </t>
  </si>
  <si>
    <r>
      <t>თხრილის</t>
    </r>
    <r>
      <rPr>
        <sz val="10"/>
        <rFont val="Cambria"/>
        <family val="1"/>
        <charset val="204"/>
      </rPr>
      <t xml:space="preserve"> </t>
    </r>
    <r>
      <rPr>
        <sz val="10"/>
        <rFont val="Sylfaen"/>
        <family val="1"/>
        <charset val="204"/>
      </rPr>
      <t>შევსება</t>
    </r>
    <r>
      <rPr>
        <sz val="10"/>
        <rFont val="Cambria"/>
        <family val="1"/>
        <charset val="204"/>
      </rPr>
      <t xml:space="preserve"> </t>
    </r>
    <r>
      <rPr>
        <sz val="10"/>
        <rFont val="Sylfaen"/>
        <family val="1"/>
        <charset val="204"/>
      </rPr>
      <t>ამოთხრილი</t>
    </r>
    <r>
      <rPr>
        <sz val="10"/>
        <rFont val="Cambria"/>
        <family val="1"/>
        <charset val="204"/>
      </rPr>
      <t xml:space="preserve"> </t>
    </r>
    <r>
      <rPr>
        <sz val="10"/>
        <rFont val="Sylfaen"/>
        <family val="1"/>
        <charset val="204"/>
      </rPr>
      <t>გრუნტით</t>
    </r>
    <r>
      <rPr>
        <sz val="10"/>
        <rFont val="Cambria"/>
        <family val="1"/>
        <charset val="204"/>
      </rPr>
      <t xml:space="preserve">  ხელით ან ექსკავატორით</t>
    </r>
    <r>
      <rPr>
        <sz val="10"/>
        <rFont val="Cambria"/>
        <family val="1"/>
        <charset val="204"/>
      </rPr>
      <t xml:space="preserve">. ნაყარის მოსწორება კომპაქტრიებით </t>
    </r>
  </si>
  <si>
    <t xml:space="preserve">ტრანშეის გაჭრა მე-3 კატეგორიის გრუნტში  ექსკავატორით გრუნტის დასაწყობებით თხრილის გასწვრივ შემდგომი შევსებისათვის </t>
  </si>
  <si>
    <t xml:space="preserve">სულ ჯამი გაუთვალისწინებელი დამატებითი სატრანსპორტო და ზედნადების გარეშე </t>
  </si>
  <si>
    <t>სულ საერთო ჯამი დღგ-ს ჩათვლით</t>
  </si>
  <si>
    <t xml:space="preserve">ბორჯომის მინერალური წყლის #54 ჭაბურღილიდან #59 ჭაბურღილის სატუმბ სადგურამდე
 არსებული, მინერალური წყლის მილსადენის 
გაფართოვების პროექტი 
</t>
  </si>
  <si>
    <t xml:space="preserve">მილსადენის გაყვანა  პკ0+000 კპ 0+600 </t>
  </si>
  <si>
    <t xml:space="preserve">0+010 არსებული ხევის გადაკვეთა ზედაპირული მეთოდით 4 მეტრი სიგრძით, ლითონის 200მმ დიამეტრის დამცავი მილის ჩადებით, კალაპოტის აღდგენით, პოლიეთილენის მილების გატარებით დამცავ მილში </t>
  </si>
  <si>
    <t xml:space="preserve">0+080 არსებული მცირე  ხევის გადაკვეთა ზედაპირული მეთოდით 4 მეტრი სიგრძით, ლითონის 200მმ დიამეტრის დამცავი მილის ჩადებით, კალაპოტის აღდგენით, პოლიეთილენის მილების გატარებით დამცავ მილში </t>
  </si>
  <si>
    <t xml:space="preserve">გზის გვერდულის მოზვინვა 15 მეტრის სიგრძეზე, სიგანე 1 მეტრი, სისქით 40 სმ, აგდილობრივი გრუნტით  </t>
  </si>
  <si>
    <t>მოზვინული გვერდულის დაფარვა ქვა-ღორღის ბალასტით მილსადენის დასაცავად</t>
  </si>
  <si>
    <t xml:space="preserve">0+315-0+330 არსებული ხევის გადაკვეთა ჰორიზონტული ბურღით ან ზედაპირული მეთოდით 15 მეტრი სიგრძით, ლითონის 200მმ დიამეტრის დამცავი მილის ჩადებით, კალაპოტის აღდგენით, პოლიეთილენის მილების გატარებით დამცავ მილში. მონაკვეთი კვეთს მიწის ზედაპირზე განთავსებულ წყალმომარაგების მილს </t>
  </si>
  <si>
    <t>0+580-0+590 არსებული ხევის გადაკვეთა ჰორიზონტული ბურღით ან ზედაპირული მეთოდით 10 მეტრი სიგრძით, ლითონის 200მმ დიამეტრის დამცავი მილის ჩადებით, კალაპოტის აღდგენით, პოლიეთილენის მილების გატარებით დამცავ მილში.</t>
  </si>
  <si>
    <t>მილსადენის მონაკვეთი  პკ  0+600 დან  1+200-მდე  რაზმაძის ქუჩაზე</t>
  </si>
  <si>
    <t>ასფალტის ფენის გაჭრა ასფალტის საჭრელი ხელის 
დანადგარით</t>
  </si>
  <si>
    <t>გრძ მ.</t>
  </si>
  <si>
    <t>ასფალტის ფენის ამოღება ტრანშეიდან  600 მეტრის სიგრძეზე, 0.4 მეტრი სიგანე, მოცულობა დაახლოებით 25 მ3</t>
  </si>
  <si>
    <t xml:space="preserve">ტრანშეის გაჭრა მე-5 კატეგორიის გრუნტში  ექსკავატორით გრუნტის დასაწყობებით თხრილის გასწვრივ შემდგომი შევსებისათვის </t>
  </si>
  <si>
    <t>პოლიეთილენის მილების აწყობა ტრანშეასში მიღებული სტანდარტების შესაბამისად, მილებს შორის 1 იამეტრი მანძილის გათვალისწინებით</t>
  </si>
  <si>
    <t xml:space="preserve">მილსადენების მონიშვნის ფირის მოწოდება და ჩადება ტრანშეაში მილსადენის თავზე განთავზებულ ქვიშის ფენაზე </t>
  </si>
  <si>
    <t xml:space="preserve">30 სმ სისქის გზის ბაზისის მოწყობა ასფალტის ფენის ქვეშ დამსხვრეული ღორღის გამოყენებით კომპაქტირებით </t>
  </si>
  <si>
    <t>გზის ზედაპირის დაფარვა ასფალტბეტონის ფენით, 5 სმ სისქით, საშუალო სიგანე 5 მეტრი, დაფარვის ფართი 3000მ2</t>
  </si>
  <si>
    <t xml:space="preserve">მილსადენის მონაკვეთი  პკ  1+200  დან პკ 1+957-მდე  - სოფლის ასფალტირებული გზის მონაკვეთი </t>
  </si>
  <si>
    <t>ასფალტის ფენის ამოღება ტრანშეიდან  755 მეტრის სიგრძეზე, 0.4 მეტრი სიგანე, მოცულობა დაახლოებით 32 მ3</t>
  </si>
  <si>
    <t xml:space="preserve">მილსადენის გატარება საკანალიზაციო ჭებთან მიერთებების მილებთან, მიერთებების აღდგენა დაზიანების შემთხვევაში </t>
  </si>
  <si>
    <t xml:space="preserve">არსებული სახლების მისასვლელის უზრუნველყოფა ტრანშეის თავზე </t>
  </si>
  <si>
    <t>გადაკვეთის შემდეგ მილსადენების დამცლელი ჭის მოწყობა ანაკრები რკინაბეტონის კონსტრუქციიდან დიამეტრი 1.5 მეტრი, სიმაღლე 2 მეტრი გადამღვრელი მილით, რბილი მოხვევით ნახაზების მიხედვით; გადახირვის ფილით და სარქველით</t>
  </si>
  <si>
    <t>ბორჯომი -ახალციხის გზის (ს8 კნ 31+980) გადაკვეთა მიმართული (ჰორიზონტალური) ბურღვის დანადგარით სიგანით 12 მეტრი, დანადგარის განთავსებით რაზამაძის ქუჩაზე. მილის გატარება უნდა მოხდეს გზაზე საავტომობილო მოძრაობის შეფერხების გარეშე, მილსადენი კვეთს არსებულ კომუნიკაციებს სულქნეტი, წყალმომარაგება</t>
  </si>
  <si>
    <t>მილსადენის მონაკვეთი  პკ  1+957  დან პკ  3+930 მდე  - ბორჯომი-ახალციხის გზის გასწვრივ (ს8)</t>
  </si>
  <si>
    <t>ასფალტის ფენის ამოღება ტრანშეიდან  1973 მეტრის სიგრძეზე, 0.4 მეტრი სიგანე, მოცულობა დაახლოებით 160 მ3 (20 სმ-იანი ფენა)</t>
  </si>
  <si>
    <t>ასფალტის ფენის გაჭრა ასფალტის საჭრელი ხელის 
დანადგარით ანდ სპეციალური მანქანით 20 სმ სისქეზე</t>
  </si>
  <si>
    <t xml:space="preserve">ტრანშეის გაჭრა მე-4 კატეგორიის გრუნტში  ექსკავატორით გრუნტის დასაწყობებით თხრილის გასწვრივ შემდგომი შევსებისათვის </t>
  </si>
  <si>
    <t>ტრანშეის ზედაპირის ასფალტის ფენით დაფარვა მსხვილმარცვლოვანი ასფალტბეტონით სტანდარტის შესაბამისად 14 სმ სისქით, საშუალო სიგანე 0.4 მეტრი, დაფარვის ფართი 789 მ2</t>
  </si>
  <si>
    <t>ტრანშეის ზედაპირის ასფალტის ფენით დაფარვა წვრილმარცვლოვანი ასფალტბეტონით სტანდარტის შესაბამისად 6 სმ სისქით, საშუალო სიგანე 0.4 მეტრი, დაფარვის ფართი 789 მ2</t>
  </si>
  <si>
    <t>ბორდიურის ქვის დემონტაჟი და მონტაჟი (იგივე ქვით) 20 მეტრის სიგრძეზე ტროტუარის გაფართოებულ ნაწილში ბეტონის ანაკრები ჭის მოსაწყობად ტრანშეების გაყვანით 10 მეტრი.</t>
  </si>
  <si>
    <t>რაზმაძის ქუჩაზე არსებული ჩიხების გადაკვეთა საავტომობილო მოძრაობის შენარჩუნებით, გზის ნაწილობრივი ექსკავაციით და აღდგენით; საჭიროების შემთხვევაში შესალებელია დროებითი ან მუდმივი დამცავი მილების გამოყენება თითოეული კვეთის სიგანე საშუალოდ 5-6 მეტრი</t>
  </si>
  <si>
    <t xml:space="preserve">ასფალტის საფარის ტრანშეასთან მიერთების ხაზის დაფარვა ბითუმის ანდ პოლიმერული ხსნარით ჰერმეტიზაციისა და მკვიდრი მიერთების უზრუნველსაყოფად </t>
  </si>
  <si>
    <t>რკინაბეტონის ანაკრები ჭის მონტაჟი გადახურვის ფილითა და ხუფით, დიამეტრი 1 მეტრი, სიმაღლე 2 მეტრი, გადახურვის ფილის სისქე 0.2 მეტრი, ხუფი თუჯის ან პოლიმერული.</t>
  </si>
  <si>
    <t xml:space="preserve">1+960 -ზე ხევის გადაკვეთის მოწყობა სიგრძით 6-8 მეტრი,  2 ერთეული რკინაბეტონის საყრდენის მოწყობით (მოცულობა 0.5 მ3 თითო) მათზე დამცავი მილის დამაგრებით (200მმ-იანი ფოლადის მილი), მილის დაფარვა ანტიკოროზიული გენით, მინერალური წყლის მილსადენის გატარებით, მილის შევსება სათბოიზოლაციო მასაკით, მინერალური წყლის მილების დამაგრებით  </t>
  </si>
  <si>
    <t>მილსადენების გატარება არსებული ბეტონის სტრუქტურის ქვეშ, მისი აღდგენით და მილსადენების შესვლით ტრანშეაში</t>
  </si>
  <si>
    <t>1+957 პიკეტიდან ხევის გადაკვეთამდე მილსადენების მოზვინვა ადგილობრივი გრუნტით კომპაქტირებით</t>
  </si>
  <si>
    <t>გზის მონიშვნის აღდგენა ტრანშეის მთელ სიგრძეზე ასრსებული სტანბდარტის შესაბამისად</t>
  </si>
  <si>
    <t xml:space="preserve">რკინაბეტონის ანაკრები ჭის მონტაჟი გადახურვის ფილითა და ხუფით, დიამეტრი 1 მეტრი, სიმაღლე 2 მეტრი, გადახურვის ფილის სისქე 0.2 მეტრი, ხუფი თუჯის განკუთვნილი დიდი დატვირთვისათვის </t>
  </si>
  <si>
    <t xml:space="preserve">ზედმეტი გრუნტის გატანა და დასაწყობება მაქსიმუმ 10 კმ-ის მანძილზე </t>
  </si>
  <si>
    <t xml:space="preserve">მილსადენის მონაკვეთი  პკ  3+390  დან პკ 4+104-მდე  - მესხეთის ქუჩის #16 დან #59 ბურღილის სატუმბ სადგურამდე </t>
  </si>
  <si>
    <t xml:space="preserve">მოცულობების უწყისი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</si>
</sst>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0.000"/>
    <numFmt numFmtId="167" formatCode="_ * #,##0_ ;_ * \-#,##0_ ;_ * &quot;-&quot;??_ ;_ @_ "/>
  </numFmts>
  <fonts count="20" x14ac:knownFonts="1">
    <font>
      <sz val="10"/>
      <name val="Arial"/>
    </font>
    <font>
      <sz val="10"/>
      <name val="Arial"/>
      <family val="2"/>
    </font>
    <font>
      <b/>
      <sz val="10"/>
      <name val="Calibri"/>
      <family val="2"/>
      <charset val="204"/>
    </font>
    <font>
      <sz val="10"/>
      <name val="Calibri"/>
      <family val="2"/>
      <charset val="204"/>
    </font>
    <font>
      <sz val="10"/>
      <name val="Calibri"/>
      <family val="2"/>
      <charset val="204"/>
      <scheme val="minor"/>
    </font>
    <font>
      <b/>
      <sz val="10"/>
      <name val="Calibri"/>
      <family val="2"/>
      <scheme val="minor"/>
    </font>
    <font>
      <b/>
      <sz val="10"/>
      <name val="Cambria"/>
      <family val="1"/>
      <charset val="204"/>
    </font>
    <font>
      <sz val="10"/>
      <name val="Cambria"/>
      <family val="1"/>
    </font>
    <font>
      <b/>
      <i/>
      <sz val="10"/>
      <name val="Calibri"/>
      <family val="2"/>
      <charset val="204"/>
      <scheme val="minor"/>
    </font>
    <font>
      <b/>
      <i/>
      <sz val="10"/>
      <name val="Cambria"/>
      <family val="1"/>
    </font>
    <font>
      <b/>
      <i/>
      <sz val="10"/>
      <name val="Calibri"/>
      <family val="2"/>
      <charset val="204"/>
    </font>
    <font>
      <vertAlign val="superscript"/>
      <sz val="10"/>
      <name val="Cambria"/>
      <family val="1"/>
    </font>
    <font>
      <sz val="11"/>
      <color indexed="8"/>
      <name val="Calibri"/>
      <family val="2"/>
    </font>
    <font>
      <sz val="10"/>
      <name val="Cambria"/>
      <family val="1"/>
      <charset val="204"/>
    </font>
    <font>
      <sz val="10"/>
      <name val="Sylfaen"/>
      <family val="1"/>
      <charset val="204"/>
    </font>
    <font>
      <b/>
      <sz val="14"/>
      <name val="Calibri"/>
      <family val="2"/>
      <charset val="204"/>
    </font>
    <font>
      <sz val="14"/>
      <name val="Calibri"/>
      <family val="2"/>
      <charset val="204"/>
    </font>
    <font>
      <sz val="14"/>
      <name val="Calibri"/>
      <family val="2"/>
      <charset val="204"/>
      <scheme val="minor"/>
    </font>
    <font>
      <sz val="11"/>
      <name val="Calibri"/>
      <family val="2"/>
      <charset val="204"/>
      <scheme val="minor"/>
    </font>
    <font>
      <sz val="10"/>
      <name val="Arial"/>
      <family val="2"/>
    </font>
  </fonts>
  <fills count="2">
    <fill>
      <patternFill patternType="none"/>
    </fill>
    <fill>
      <patternFill patternType="gray125"/>
    </fill>
  </fills>
  <borders count="13">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style="medium">
        <color indexed="64"/>
      </right>
      <top style="hair">
        <color indexed="64"/>
      </top>
      <bottom/>
      <diagonal/>
    </border>
  </borders>
  <cellStyleXfs count="4">
    <xf numFmtId="0" fontId="0" fillId="0" borderId="0"/>
    <xf numFmtId="0" fontId="1" fillId="0" borderId="0"/>
    <xf numFmtId="164" fontId="19" fillId="0" borderId="0" applyFont="0" applyFill="0" applyBorder="0" applyAlignment="0" applyProtection="0"/>
    <xf numFmtId="9" fontId="19" fillId="0" borderId="0" applyFont="0" applyFill="0" applyBorder="0" applyAlignment="0" applyProtection="0"/>
  </cellStyleXfs>
  <cellXfs count="75">
    <xf numFmtId="0" fontId="0" fillId="0" borderId="0" xfId="0"/>
    <xf numFmtId="4" fontId="4" fillId="0" borderId="8" xfId="0" applyNumberFormat="1" applyFont="1" applyBorder="1" applyAlignment="1">
      <alignment horizontal="center" vertical="center"/>
    </xf>
    <xf numFmtId="1" fontId="4" fillId="0" borderId="6" xfId="0" applyNumberFormat="1" applyFont="1" applyBorder="1" applyAlignment="1">
      <alignment horizontal="center" vertical="center"/>
    </xf>
    <xf numFmtId="0" fontId="7" fillId="0" borderId="10" xfId="0" applyFont="1" applyBorder="1" applyAlignment="1">
      <alignment horizontal="left" vertical="top" wrapText="1"/>
    </xf>
    <xf numFmtId="0" fontId="7" fillId="0" borderId="8" xfId="0" applyFont="1" applyBorder="1" applyAlignment="1">
      <alignment horizontal="center" vertical="center" wrapText="1"/>
    </xf>
    <xf numFmtId="2" fontId="4" fillId="0" borderId="8" xfId="0" applyNumberFormat="1" applyFont="1" applyBorder="1" applyAlignment="1">
      <alignment horizontal="center" vertical="center" wrapText="1"/>
    </xf>
    <xf numFmtId="4" fontId="4" fillId="0" borderId="8" xfId="0" applyNumberFormat="1" applyFont="1" applyBorder="1" applyAlignment="1">
      <alignment horizontal="right" vertical="center"/>
    </xf>
    <xf numFmtId="166" fontId="4" fillId="0" borderId="0" xfId="0" applyNumberFormat="1" applyFont="1" applyAlignment="1">
      <alignment horizontal="centerContinuous" vertical="center"/>
    </xf>
    <xf numFmtId="0" fontId="4" fillId="0" borderId="0" xfId="0" applyFont="1" applyAlignment="1">
      <alignment horizontal="centerContinuous" vertical="center" wrapText="1"/>
    </xf>
    <xf numFmtId="0" fontId="3" fillId="0" borderId="0" xfId="0" applyFont="1" applyAlignment="1">
      <alignment horizontal="left" wrapText="1"/>
    </xf>
    <xf numFmtId="0" fontId="3" fillId="0" borderId="0" xfId="0" applyFont="1" applyAlignment="1">
      <alignment wrapText="1"/>
    </xf>
    <xf numFmtId="0" fontId="15" fillId="0" borderId="0" xfId="1" applyFont="1" applyAlignment="1">
      <alignment horizontal="centerContinuous" vertical="center" wrapText="1"/>
    </xf>
    <xf numFmtId="0" fontId="16" fillId="0" borderId="0" xfId="0" applyFont="1" applyAlignment="1">
      <alignment horizontal="centerContinuous" wrapText="1"/>
    </xf>
    <xf numFmtId="165" fontId="17" fillId="0" borderId="0" xfId="0" applyNumberFormat="1" applyFont="1" applyAlignment="1">
      <alignment horizontal="centerContinuous" wrapText="1"/>
    </xf>
    <xf numFmtId="2" fontId="17" fillId="0" borderId="0" xfId="0" applyNumberFormat="1" applyFont="1" applyAlignment="1">
      <alignment horizontal="centerContinuous" wrapText="1"/>
    </xf>
    <xf numFmtId="0" fontId="17" fillId="0" borderId="0" xfId="0" applyFont="1" applyAlignment="1">
      <alignment horizontal="centerContinuous" wrapText="1"/>
    </xf>
    <xf numFmtId="2" fontId="4" fillId="0" borderId="0" xfId="0" applyNumberFormat="1" applyFont="1" applyAlignment="1">
      <alignment horizontal="left" wrapText="1"/>
    </xf>
    <xf numFmtId="14" fontId="18" fillId="0" borderId="0" xfId="0" applyNumberFormat="1" applyFont="1" applyAlignment="1">
      <alignment horizontal="centerContinuous" wrapText="1"/>
    </xf>
    <xf numFmtId="0" fontId="4" fillId="0" borderId="0" xfId="0" applyFont="1" applyAlignment="1">
      <alignment horizontal="center" vertical="center"/>
    </xf>
    <xf numFmtId="0" fontId="3" fillId="0" borderId="0" xfId="0" applyFont="1" applyAlignment="1">
      <alignment horizontal="left" vertical="top" wrapText="1"/>
    </xf>
    <xf numFmtId="0" fontId="3" fillId="0" borderId="0" xfId="0" applyFont="1" applyAlignment="1">
      <alignment horizontal="center"/>
    </xf>
    <xf numFmtId="165" fontId="4" fillId="0" borderId="0" xfId="0" applyNumberFormat="1" applyFont="1"/>
    <xf numFmtId="2" fontId="4" fillId="0" borderId="0" xfId="0" applyNumberFormat="1" applyFont="1"/>
    <xf numFmtId="0" fontId="4" fillId="0" borderId="0" xfId="0" applyFont="1"/>
    <xf numFmtId="0" fontId="3" fillId="0" borderId="0" xfId="0" applyFont="1" applyAlignment="1">
      <alignment horizontal="left"/>
    </xf>
    <xf numFmtId="0" fontId="3" fillId="0" borderId="0" xfId="0" applyFont="1"/>
    <xf numFmtId="0" fontId="4"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1" xfId="0" applyFont="1" applyBorder="1" applyAlignment="1">
      <alignment horizontal="center" vertical="center" textRotation="90" wrapText="1"/>
    </xf>
    <xf numFmtId="165" fontId="4" fillId="0" borderId="1" xfId="0" applyNumberFormat="1" applyFont="1" applyBorder="1" applyAlignment="1">
      <alignment horizontal="center" vertical="center" textRotation="90" wrapText="1"/>
    </xf>
    <xf numFmtId="2" fontId="4" fillId="0" borderId="3" xfId="0" applyNumberFormat="1" applyFont="1" applyBorder="1" applyAlignment="1">
      <alignment horizontal="center" vertical="center" textRotation="90" wrapText="1"/>
    </xf>
    <xf numFmtId="0" fontId="4" fillId="0" borderId="4" xfId="0" applyFont="1" applyBorder="1" applyAlignment="1">
      <alignment horizontal="center" vertical="center" textRotation="90" wrapText="1"/>
    </xf>
    <xf numFmtId="0" fontId="3" fillId="0" borderId="0" xfId="0" applyFont="1" applyAlignment="1">
      <alignment horizontal="left" vertical="center" wrapText="1"/>
    </xf>
    <xf numFmtId="0" fontId="3" fillId="0" borderId="0" xfId="0" applyFont="1" applyAlignment="1">
      <alignment horizontal="center" vertical="center" wrapText="1"/>
    </xf>
    <xf numFmtId="1" fontId="5" fillId="0" borderId="1" xfId="0" applyNumberFormat="1" applyFont="1" applyBorder="1" applyAlignment="1">
      <alignment horizontal="center" vertical="center"/>
    </xf>
    <xf numFmtId="0" fontId="6" fillId="0" borderId="5" xfId="0" applyFont="1" applyBorder="1" applyAlignment="1">
      <alignment horizontal="left" vertical="center" wrapText="1"/>
    </xf>
    <xf numFmtId="0" fontId="7" fillId="0" borderId="1" xfId="0" applyFont="1" applyBorder="1" applyAlignment="1">
      <alignment horizontal="center" vertical="center" wrapText="1"/>
    </xf>
    <xf numFmtId="4" fontId="4" fillId="0" borderId="1" xfId="0"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0" fontId="7" fillId="0" borderId="0" xfId="0" applyFont="1" applyAlignment="1">
      <alignment horizontal="left" vertical="center" wrapText="1"/>
    </xf>
    <xf numFmtId="0" fontId="7" fillId="0" borderId="7" xfId="0" applyFont="1" applyBorder="1" applyAlignment="1">
      <alignment horizontal="left" vertical="top" wrapText="1"/>
    </xf>
    <xf numFmtId="0" fontId="7" fillId="0" borderId="6" xfId="0" applyFont="1" applyBorder="1" applyAlignment="1">
      <alignment horizontal="center" vertical="center" wrapText="1"/>
    </xf>
    <xf numFmtId="2" fontId="4" fillId="0" borderId="6" xfId="0" applyNumberFormat="1" applyFont="1" applyBorder="1" applyAlignment="1">
      <alignment horizontal="center" vertical="center" wrapText="1"/>
    </xf>
    <xf numFmtId="4" fontId="4" fillId="0" borderId="6" xfId="0" applyNumberFormat="1" applyFont="1" applyBorder="1" applyAlignment="1">
      <alignment horizontal="center" vertical="center"/>
    </xf>
    <xf numFmtId="0" fontId="7" fillId="0" borderId="0" xfId="0" applyFont="1" applyAlignment="1">
      <alignment horizontal="left" wrapText="1"/>
    </xf>
    <xf numFmtId="0" fontId="3" fillId="0" borderId="9" xfId="0" applyFont="1" applyBorder="1" applyAlignment="1">
      <alignment wrapText="1"/>
    </xf>
    <xf numFmtId="1" fontId="4" fillId="0" borderId="8" xfId="0" applyNumberFormat="1" applyFont="1" applyBorder="1" applyAlignment="1">
      <alignment horizontal="center" vertical="center"/>
    </xf>
    <xf numFmtId="4" fontId="4" fillId="0" borderId="12" xfId="0" applyNumberFormat="1" applyFont="1" applyBorder="1" applyAlignment="1">
      <alignment horizontal="center" vertical="center"/>
    </xf>
    <xf numFmtId="0" fontId="7" fillId="0" borderId="11" xfId="0" applyFont="1" applyBorder="1" applyAlignment="1">
      <alignment horizontal="left" vertical="top" wrapText="1"/>
    </xf>
    <xf numFmtId="0" fontId="7" fillId="0" borderId="12" xfId="0" applyFont="1" applyBorder="1" applyAlignment="1">
      <alignment horizontal="center" vertical="center" wrapText="1"/>
    </xf>
    <xf numFmtId="2" fontId="4" fillId="0" borderId="12" xfId="0" applyNumberFormat="1" applyFont="1" applyBorder="1" applyAlignment="1">
      <alignment horizontal="center" vertical="center" wrapText="1"/>
    </xf>
    <xf numFmtId="0" fontId="8" fillId="0" borderId="1" xfId="0" applyFont="1" applyBorder="1" applyAlignment="1">
      <alignment horizontal="center" vertical="center"/>
    </xf>
    <xf numFmtId="0" fontId="9" fillId="0" borderId="5" xfId="0" applyFont="1" applyBorder="1" applyAlignment="1">
      <alignment horizontal="right" vertical="center" wrapText="1"/>
    </xf>
    <xf numFmtId="0" fontId="9" fillId="0" borderId="1" xfId="0" applyFont="1" applyBorder="1" applyAlignment="1">
      <alignment horizontal="right" vertical="center"/>
    </xf>
    <xf numFmtId="2" fontId="8" fillId="0" borderId="1" xfId="0" applyNumberFormat="1" applyFont="1" applyBorder="1" applyAlignment="1">
      <alignment horizontal="right" vertical="center"/>
    </xf>
    <xf numFmtId="3" fontId="8" fillId="0" borderId="1" xfId="0" applyNumberFormat="1" applyFont="1" applyBorder="1" applyAlignment="1">
      <alignment horizontal="right" vertical="center"/>
    </xf>
    <xf numFmtId="0" fontId="9" fillId="0" borderId="0" xfId="0" applyFont="1" applyAlignment="1">
      <alignment horizontal="right" vertical="center"/>
    </xf>
    <xf numFmtId="0" fontId="10" fillId="0" borderId="0" xfId="0" applyFont="1" applyAlignment="1">
      <alignment horizontal="right" vertical="center"/>
    </xf>
    <xf numFmtId="4" fontId="8" fillId="0" borderId="1" xfId="0" applyNumberFormat="1" applyFont="1" applyBorder="1" applyAlignment="1">
      <alignment horizontal="right" vertical="center"/>
    </xf>
    <xf numFmtId="1" fontId="4" fillId="0" borderId="1" xfId="0" applyNumberFormat="1" applyFont="1" applyBorder="1" applyAlignment="1">
      <alignment horizontal="center" vertical="center"/>
    </xf>
    <xf numFmtId="3" fontId="10" fillId="0" borderId="0" xfId="0" applyNumberFormat="1" applyFont="1" applyAlignment="1">
      <alignment horizontal="right" vertical="center"/>
    </xf>
    <xf numFmtId="1" fontId="4" fillId="0" borderId="9" xfId="0" applyNumberFormat="1" applyFont="1" applyBorder="1" applyAlignment="1">
      <alignment horizontal="center" vertical="center"/>
    </xf>
    <xf numFmtId="2" fontId="4" fillId="0" borderId="8" xfId="0" applyNumberFormat="1" applyFont="1" applyBorder="1" applyAlignment="1">
      <alignment horizontal="center" vertical="center"/>
    </xf>
    <xf numFmtId="0" fontId="7" fillId="0" borderId="0" xfId="0" applyFont="1" applyAlignment="1">
      <alignment horizontal="left"/>
    </xf>
    <xf numFmtId="0" fontId="9" fillId="0" borderId="5" xfId="0" applyFont="1" applyBorder="1" applyAlignment="1">
      <alignment horizontal="left" vertical="center" wrapText="1"/>
    </xf>
    <xf numFmtId="167" fontId="3" fillId="0" borderId="0" xfId="2" applyNumberFormat="1" applyFont="1" applyFill="1"/>
    <xf numFmtId="9" fontId="8" fillId="0" borderId="1" xfId="3" applyFont="1" applyFill="1" applyBorder="1" applyAlignment="1">
      <alignment horizontal="right" vertical="center"/>
    </xf>
    <xf numFmtId="0" fontId="3" fillId="0" borderId="9" xfId="0" applyFont="1" applyBorder="1" applyAlignment="1">
      <alignment horizontal="left" vertical="top" wrapText="1"/>
    </xf>
    <xf numFmtId="3" fontId="4" fillId="0" borderId="1" xfId="0" applyNumberFormat="1" applyFont="1" applyBorder="1" applyAlignment="1">
      <alignment horizontal="center" vertical="center" wrapText="1"/>
    </xf>
    <xf numFmtId="2" fontId="8" fillId="0" borderId="9" xfId="0" applyNumberFormat="1" applyFont="1" applyBorder="1" applyAlignment="1">
      <alignment horizontal="right" vertical="center"/>
    </xf>
    <xf numFmtId="3" fontId="8" fillId="0" borderId="9" xfId="0" applyNumberFormat="1" applyFont="1" applyBorder="1" applyAlignment="1">
      <alignment horizontal="right" vertical="center"/>
    </xf>
    <xf numFmtId="2" fontId="3" fillId="0" borderId="0" xfId="0" applyNumberFormat="1" applyFont="1" applyAlignment="1">
      <alignment horizontal="center" vertical="center" wrapText="1"/>
    </xf>
    <xf numFmtId="2" fontId="3" fillId="0" borderId="0" xfId="0" applyNumberFormat="1" applyFont="1"/>
    <xf numFmtId="0" fontId="16" fillId="0" borderId="0" xfId="0" applyFont="1" applyAlignment="1">
      <alignment horizontal="centerContinuous" vertical="center" wrapText="1"/>
    </xf>
    <xf numFmtId="165" fontId="17" fillId="0" borderId="0" xfId="0" applyNumberFormat="1" applyFont="1" applyAlignment="1">
      <alignment horizontal="centerContinuous" vertical="center" wrapText="1"/>
    </xf>
  </cellXfs>
  <cellStyles count="4">
    <cellStyle name="Comma" xfId="2" builtinId="3"/>
    <cellStyle name="Normal" xfId="0" builtinId="0"/>
    <cellStyle name="Normal_KW 151 BoQ_Eng_081119_Final" xfId="1" xr:uid="{28AEDDB0-04A8-44FC-A172-2B224823E8EB}"/>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vtandil\shareddocs\Documents%20and%20Settings\User\Desktop\TemplateBoQ.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int"/>
      <sheetName val="Consolidated"/>
      <sheetName val="KUTAISI"/>
      <sheetName val="Units"/>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69479-511A-42C6-BAA2-00B79F3F90BC}">
  <sheetPr>
    <pageSetUpPr fitToPage="1"/>
  </sheetPr>
  <dimension ref="A1:DT420"/>
  <sheetViews>
    <sheetView tabSelected="1" topLeftCell="A58" zoomScaleNormal="100" zoomScaleSheetLayoutView="100" workbookViewId="0">
      <selection activeCell="B4" sqref="B4"/>
    </sheetView>
  </sheetViews>
  <sheetFormatPr defaultColWidth="9.33203125" defaultRowHeight="13.8" x14ac:dyDescent="0.3"/>
  <cols>
    <col min="1" max="1" width="10" style="18" customWidth="1"/>
    <col min="2" max="2" width="59.5546875" style="67" customWidth="1"/>
    <col min="3" max="3" width="8.6640625" style="20" customWidth="1"/>
    <col min="4" max="4" width="8.6640625" style="21" customWidth="1"/>
    <col min="5" max="5" width="10.6640625" style="22" hidden="1" customWidth="1"/>
    <col min="6" max="6" width="11.6640625" style="23" hidden="1" customWidth="1"/>
    <col min="7" max="7" width="55" style="24" hidden="1" customWidth="1"/>
    <col min="8" max="8" width="10.6640625" style="25" hidden="1" customWidth="1"/>
    <col min="9" max="30" width="0" style="25" hidden="1" customWidth="1"/>
    <col min="31" max="16384" width="9.33203125" style="25"/>
  </cols>
  <sheetData>
    <row r="1" spans="1:124" s="10" customFormat="1" ht="90" x14ac:dyDescent="0.3">
      <c r="A1" s="11" t="s">
        <v>37</v>
      </c>
      <c r="B1" s="73"/>
      <c r="C1" s="73"/>
      <c r="D1" s="74"/>
      <c r="E1" s="7"/>
      <c r="F1" s="8"/>
      <c r="G1" s="9"/>
      <c r="H1" s="10">
        <v>2.5</v>
      </c>
    </row>
    <row r="2" spans="1:124" s="10" customFormat="1" ht="11.25" customHeight="1" x14ac:dyDescent="0.3">
      <c r="A2" s="11"/>
      <c r="B2" s="73"/>
      <c r="C2" s="73"/>
      <c r="D2" s="74"/>
      <c r="E2" s="7"/>
      <c r="F2" s="8"/>
      <c r="G2" s="9"/>
    </row>
    <row r="3" spans="1:124" s="10" customFormat="1" ht="18" x14ac:dyDescent="0.35">
      <c r="A3" s="11" t="s">
        <v>77</v>
      </c>
      <c r="B3" s="11"/>
      <c r="C3" s="11"/>
      <c r="D3" s="11"/>
      <c r="E3" s="14"/>
      <c r="F3" s="15"/>
      <c r="G3" s="9"/>
    </row>
    <row r="4" spans="1:124" s="10" customFormat="1" ht="6.75" customHeight="1" x14ac:dyDescent="0.35">
      <c r="A4" s="16"/>
      <c r="B4" s="11"/>
      <c r="C4" s="12"/>
      <c r="D4" s="13"/>
      <c r="E4" s="16" t="s">
        <v>21</v>
      </c>
      <c r="F4" s="17">
        <v>45005</v>
      </c>
      <c r="G4" s="9"/>
    </row>
    <row r="5" spans="1:124" ht="5.25" customHeight="1" thickBot="1" x14ac:dyDescent="0.35">
      <c r="B5" s="19"/>
    </row>
    <row r="6" spans="1:124" s="33" customFormat="1" ht="57.6" customHeight="1" thickBot="1" x14ac:dyDescent="0.3">
      <c r="A6" s="26"/>
      <c r="B6" s="27" t="s">
        <v>0</v>
      </c>
      <c r="C6" s="28" t="s">
        <v>1</v>
      </c>
      <c r="D6" s="29" t="s">
        <v>2</v>
      </c>
      <c r="E6" s="30" t="s">
        <v>3</v>
      </c>
      <c r="F6" s="31" t="s">
        <v>4</v>
      </c>
      <c r="G6" s="32"/>
    </row>
    <row r="7" spans="1:124" s="33" customFormat="1" ht="18.75" customHeight="1" thickBot="1" x14ac:dyDescent="0.3">
      <c r="A7" s="34">
        <v>1000</v>
      </c>
      <c r="B7" s="35" t="s">
        <v>5</v>
      </c>
      <c r="C7" s="36"/>
      <c r="D7" s="37"/>
      <c r="E7" s="38"/>
      <c r="F7" s="26"/>
      <c r="G7" s="39"/>
    </row>
    <row r="8" spans="1:124" s="45" customFormat="1" ht="33.75" customHeight="1" x14ac:dyDescent="0.3">
      <c r="A8" s="2">
        <v>1001</v>
      </c>
      <c r="B8" s="40" t="s">
        <v>6</v>
      </c>
      <c r="C8" s="41" t="s">
        <v>7</v>
      </c>
      <c r="D8" s="42">
        <v>1</v>
      </c>
      <c r="E8" s="43"/>
      <c r="F8" s="6">
        <f>D8*E8</f>
        <v>0</v>
      </c>
      <c r="G8" s="44"/>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row>
    <row r="9" spans="1:124" s="10" customFormat="1" ht="33.75" customHeight="1" x14ac:dyDescent="0.3">
      <c r="A9" s="46">
        <v>1002</v>
      </c>
      <c r="B9" s="3" t="s">
        <v>8</v>
      </c>
      <c r="C9" s="4" t="s">
        <v>7</v>
      </c>
      <c r="D9" s="5">
        <v>1</v>
      </c>
      <c r="E9" s="1"/>
      <c r="F9" s="6">
        <f t="shared" ref="F9:F11" si="0">D9*E9</f>
        <v>0</v>
      </c>
      <c r="G9" s="44"/>
    </row>
    <row r="10" spans="1:124" s="10" customFormat="1" ht="33.75" customHeight="1" x14ac:dyDescent="0.3">
      <c r="A10" s="2">
        <v>1003</v>
      </c>
      <c r="B10" s="3" t="s">
        <v>9</v>
      </c>
      <c r="C10" s="4" t="s">
        <v>7</v>
      </c>
      <c r="D10" s="5">
        <f>2*4104</f>
        <v>8208</v>
      </c>
      <c r="E10" s="47"/>
      <c r="F10" s="6">
        <f t="shared" si="0"/>
        <v>0</v>
      </c>
      <c r="G10" s="44"/>
    </row>
    <row r="11" spans="1:124" s="10" customFormat="1" ht="33.75" customHeight="1" thickBot="1" x14ac:dyDescent="0.35">
      <c r="A11" s="46">
        <v>1004</v>
      </c>
      <c r="B11" s="48" t="s">
        <v>10</v>
      </c>
      <c r="C11" s="49" t="s">
        <v>7</v>
      </c>
      <c r="D11" s="50">
        <v>1</v>
      </c>
      <c r="E11" s="47"/>
      <c r="F11" s="6">
        <f t="shared" si="0"/>
        <v>0</v>
      </c>
      <c r="G11" s="44"/>
    </row>
    <row r="12" spans="1:124" s="57" customFormat="1" ht="26.25" customHeight="1" thickBot="1" x14ac:dyDescent="0.3">
      <c r="A12" s="51"/>
      <c r="B12" s="52" t="s">
        <v>11</v>
      </c>
      <c r="C12" s="53"/>
      <c r="D12" s="54"/>
      <c r="E12" s="54"/>
      <c r="F12" s="55">
        <f>SUM(F8:F11)</f>
        <v>0</v>
      </c>
      <c r="G12" s="56"/>
      <c r="H12" s="60">
        <f>F12</f>
        <v>0</v>
      </c>
    </row>
    <row r="13" spans="1:124" s="33" customFormat="1" ht="39" customHeight="1" thickBot="1" x14ac:dyDescent="0.3">
      <c r="A13" s="34">
        <v>1100</v>
      </c>
      <c r="B13" s="35" t="s">
        <v>27</v>
      </c>
      <c r="C13" s="36"/>
      <c r="D13" s="68">
        <v>3065</v>
      </c>
      <c r="E13" s="38"/>
      <c r="F13" s="26"/>
      <c r="G13" s="39"/>
    </row>
    <row r="14" spans="1:124" s="45" customFormat="1" ht="39.6" x14ac:dyDescent="0.3">
      <c r="A14" s="2">
        <v>1101</v>
      </c>
      <c r="B14" s="40" t="s">
        <v>28</v>
      </c>
      <c r="C14" s="41" t="s">
        <v>12</v>
      </c>
      <c r="D14" s="42">
        <f>D10*1.1</f>
        <v>9028.8000000000011</v>
      </c>
      <c r="E14" s="43"/>
      <c r="F14" s="6">
        <f t="shared" ref="F14:F16" si="1">D14*E14</f>
        <v>0</v>
      </c>
      <c r="G14" s="44"/>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row>
    <row r="15" spans="1:124" s="10" customFormat="1" ht="33.75" customHeight="1" x14ac:dyDescent="0.3">
      <c r="A15" s="46">
        <v>1102</v>
      </c>
      <c r="B15" s="3" t="s">
        <v>29</v>
      </c>
      <c r="C15" s="4" t="s">
        <v>13</v>
      </c>
      <c r="D15" s="5">
        <f>ROUNDUP((D14/250*1.3),-1)</f>
        <v>50</v>
      </c>
      <c r="E15" s="1"/>
      <c r="F15" s="6">
        <f t="shared" si="1"/>
        <v>0</v>
      </c>
      <c r="G15" s="44"/>
    </row>
    <row r="16" spans="1:124" s="10" customFormat="1" ht="39.6" x14ac:dyDescent="0.3">
      <c r="A16" s="2">
        <v>1103</v>
      </c>
      <c r="B16" s="3" t="s">
        <v>50</v>
      </c>
      <c r="C16" s="4" t="s">
        <v>12</v>
      </c>
      <c r="D16" s="5">
        <f>D10</f>
        <v>8208</v>
      </c>
      <c r="E16" s="1"/>
      <c r="F16" s="6">
        <f t="shared" si="1"/>
        <v>0</v>
      </c>
      <c r="G16" s="44"/>
    </row>
    <row r="17" spans="1:8" s="10" customFormat="1" ht="33.75" customHeight="1" x14ac:dyDescent="0.3">
      <c r="A17" s="2">
        <v>1103</v>
      </c>
      <c r="B17" s="3" t="s">
        <v>26</v>
      </c>
      <c r="C17" s="4" t="s">
        <v>12</v>
      </c>
      <c r="D17" s="5">
        <f>D15</f>
        <v>50</v>
      </c>
      <c r="E17" s="1"/>
      <c r="F17" s="6">
        <f t="shared" ref="F17" si="2">D17*E17</f>
        <v>0</v>
      </c>
      <c r="G17" s="44"/>
    </row>
    <row r="18" spans="1:8" s="10" customFormat="1" ht="33.75" customHeight="1" x14ac:dyDescent="0.3">
      <c r="A18" s="46">
        <v>1104</v>
      </c>
      <c r="B18" s="48" t="s">
        <v>51</v>
      </c>
      <c r="C18" s="49" t="s">
        <v>12</v>
      </c>
      <c r="D18" s="50">
        <f>D16/2</f>
        <v>4104</v>
      </c>
      <c r="E18" s="47"/>
      <c r="F18" s="6">
        <f>D18*E18</f>
        <v>0</v>
      </c>
      <c r="G18" s="44"/>
    </row>
    <row r="19" spans="1:8" s="10" customFormat="1" ht="33.75" customHeight="1" thickBot="1" x14ac:dyDescent="0.35">
      <c r="A19" s="46">
        <v>1104</v>
      </c>
      <c r="B19" s="48" t="s">
        <v>14</v>
      </c>
      <c r="C19" s="49" t="s">
        <v>12</v>
      </c>
      <c r="D19" s="50">
        <v>80</v>
      </c>
      <c r="E19" s="47"/>
      <c r="F19" s="6">
        <f>D19*E19</f>
        <v>0</v>
      </c>
      <c r="G19" s="44"/>
    </row>
    <row r="20" spans="1:8" s="57" customFormat="1" ht="30" customHeight="1" thickBot="1" x14ac:dyDescent="0.3">
      <c r="A20" s="51"/>
      <c r="B20" s="52" t="s">
        <v>11</v>
      </c>
      <c r="C20" s="53"/>
      <c r="D20" s="54"/>
      <c r="E20" s="58"/>
      <c r="F20" s="55">
        <f>SUM(F14:F19)</f>
        <v>0</v>
      </c>
      <c r="G20" s="56"/>
      <c r="H20" s="60">
        <f>F20</f>
        <v>0</v>
      </c>
    </row>
    <row r="21" spans="1:8" s="57" customFormat="1" ht="25.5" customHeight="1" thickBot="1" x14ac:dyDescent="0.3">
      <c r="A21" s="59">
        <v>1200</v>
      </c>
      <c r="B21" s="35" t="s">
        <v>38</v>
      </c>
      <c r="C21" s="53"/>
      <c r="D21" s="54">
        <v>600</v>
      </c>
      <c r="E21" s="54"/>
      <c r="F21" s="55"/>
      <c r="G21" s="56"/>
    </row>
    <row r="22" spans="1:8" s="33" customFormat="1" ht="51.75" customHeight="1" x14ac:dyDescent="0.25">
      <c r="A22" s="46">
        <v>1201</v>
      </c>
      <c r="B22" s="3" t="s">
        <v>34</v>
      </c>
      <c r="C22" s="62" t="s">
        <v>15</v>
      </c>
      <c r="D22" s="62">
        <f>($D$21*0.4*1)*0.8</f>
        <v>192</v>
      </c>
      <c r="E22" s="1"/>
      <c r="F22" s="6">
        <f>D22*E22</f>
        <v>0</v>
      </c>
      <c r="G22" s="39" t="s">
        <v>16</v>
      </c>
    </row>
    <row r="23" spans="1:8" s="33" customFormat="1" ht="33" customHeight="1" x14ac:dyDescent="0.25">
      <c r="A23" s="61">
        <v>1202</v>
      </c>
      <c r="B23" s="3" t="s">
        <v>30</v>
      </c>
      <c r="C23" s="62" t="s">
        <v>15</v>
      </c>
      <c r="D23" s="62">
        <f>($D$21*0.4*1)*0.1</f>
        <v>24</v>
      </c>
      <c r="E23" s="1"/>
      <c r="F23" s="6">
        <f>D23*E23</f>
        <v>0</v>
      </c>
      <c r="G23" s="39" t="s">
        <v>16</v>
      </c>
    </row>
    <row r="24" spans="1:8" s="33" customFormat="1" ht="39.6" x14ac:dyDescent="0.25">
      <c r="A24" s="46">
        <v>1203</v>
      </c>
      <c r="B24" s="3" t="s">
        <v>31</v>
      </c>
      <c r="C24" s="62" t="s">
        <v>15</v>
      </c>
      <c r="D24" s="62">
        <f>($D$21*0.4*1)*0.07</f>
        <v>16.8</v>
      </c>
      <c r="E24" s="1"/>
      <c r="F24" s="6">
        <f>D24*E24</f>
        <v>0</v>
      </c>
      <c r="G24" s="39" t="s">
        <v>16</v>
      </c>
    </row>
    <row r="25" spans="1:8" s="33" customFormat="1" ht="39.6" x14ac:dyDescent="0.25">
      <c r="A25" s="61">
        <v>1204</v>
      </c>
      <c r="B25" s="3" t="s">
        <v>32</v>
      </c>
      <c r="C25" s="62" t="s">
        <v>15</v>
      </c>
      <c r="D25" s="62">
        <f>($D$21*0.4*1)*0.03</f>
        <v>7.1999999999999993</v>
      </c>
      <c r="E25" s="1"/>
      <c r="F25" s="6">
        <f>D25*E25</f>
        <v>0</v>
      </c>
      <c r="G25" s="39" t="s">
        <v>16</v>
      </c>
    </row>
    <row r="26" spans="1:8" ht="21" customHeight="1" x14ac:dyDescent="0.3">
      <c r="A26" s="46">
        <v>1205</v>
      </c>
      <c r="B26" s="3" t="s">
        <v>17</v>
      </c>
      <c r="C26" s="62" t="s">
        <v>15</v>
      </c>
      <c r="D26" s="62">
        <f>D21*0.4*0.1*1.2</f>
        <v>28.799999999999997</v>
      </c>
      <c r="E26" s="1"/>
      <c r="F26" s="6">
        <f t="shared" ref="F26:F33" si="3">D26*E26</f>
        <v>0</v>
      </c>
      <c r="G26" s="63" t="s">
        <v>18</v>
      </c>
    </row>
    <row r="27" spans="1:8" ht="21" customHeight="1" x14ac:dyDescent="0.3">
      <c r="A27" s="61">
        <v>1206</v>
      </c>
      <c r="B27" s="3" t="s">
        <v>19</v>
      </c>
      <c r="C27" s="62" t="s">
        <v>15</v>
      </c>
      <c r="D27" s="62">
        <f>D21*0.2*0.4*1.2</f>
        <v>57.599999999999994</v>
      </c>
      <c r="E27" s="1"/>
      <c r="F27" s="6">
        <f t="shared" si="3"/>
        <v>0</v>
      </c>
      <c r="G27" s="63"/>
    </row>
    <row r="28" spans="1:8" ht="27" x14ac:dyDescent="0.3">
      <c r="A28" s="46">
        <v>1207</v>
      </c>
      <c r="B28" s="3" t="s">
        <v>33</v>
      </c>
      <c r="C28" s="62" t="s">
        <v>15</v>
      </c>
      <c r="D28" s="62">
        <f>SUM(D22:D25)-SUM(D26:D27)</f>
        <v>153.60000000000002</v>
      </c>
      <c r="E28" s="1"/>
      <c r="F28" s="6">
        <f t="shared" si="3"/>
        <v>0</v>
      </c>
      <c r="G28" s="63"/>
    </row>
    <row r="29" spans="1:8" ht="52.8" x14ac:dyDescent="0.3">
      <c r="A29" s="61">
        <v>1208</v>
      </c>
      <c r="B29" s="3" t="s">
        <v>39</v>
      </c>
      <c r="C29" s="62" t="s">
        <v>12</v>
      </c>
      <c r="D29" s="62">
        <v>4</v>
      </c>
      <c r="E29" s="1"/>
      <c r="F29" s="6">
        <f t="shared" ref="F29" si="4">D29*E29</f>
        <v>0</v>
      </c>
      <c r="G29" s="63"/>
    </row>
    <row r="30" spans="1:8" ht="52.8" x14ac:dyDescent="0.3">
      <c r="A30" s="46">
        <v>1209</v>
      </c>
      <c r="B30" s="3" t="s">
        <v>40</v>
      </c>
      <c r="C30" s="62" t="s">
        <v>15</v>
      </c>
      <c r="D30" s="62">
        <v>4</v>
      </c>
      <c r="E30" s="1"/>
      <c r="F30" s="6">
        <f t="shared" ref="F30:F31" si="5">D30*E30</f>
        <v>0</v>
      </c>
      <c r="G30" s="63"/>
    </row>
    <row r="31" spans="1:8" ht="26.4" x14ac:dyDescent="0.3">
      <c r="A31" s="61">
        <v>1210</v>
      </c>
      <c r="B31" s="3" t="s">
        <v>41</v>
      </c>
      <c r="C31" s="62" t="s">
        <v>15</v>
      </c>
      <c r="D31" s="62">
        <f>20*0.4*1</f>
        <v>8</v>
      </c>
      <c r="E31" s="1"/>
      <c r="F31" s="6">
        <f t="shared" si="5"/>
        <v>0</v>
      </c>
      <c r="G31" s="63"/>
    </row>
    <row r="32" spans="1:8" ht="26.4" x14ac:dyDescent="0.3">
      <c r="A32" s="46">
        <v>1211</v>
      </c>
      <c r="B32" s="3" t="s">
        <v>42</v>
      </c>
      <c r="C32" s="62" t="s">
        <v>15</v>
      </c>
      <c r="D32" s="62">
        <f>20*1*0.2</f>
        <v>4</v>
      </c>
      <c r="E32" s="1"/>
      <c r="F32" s="6">
        <f t="shared" si="3"/>
        <v>0</v>
      </c>
      <c r="G32" s="63"/>
    </row>
    <row r="33" spans="1:8" ht="66" x14ac:dyDescent="0.3">
      <c r="A33" s="61">
        <v>1212</v>
      </c>
      <c r="B33" s="3" t="s">
        <v>43</v>
      </c>
      <c r="C33" s="62" t="s">
        <v>12</v>
      </c>
      <c r="D33" s="62">
        <v>15</v>
      </c>
      <c r="E33" s="1"/>
      <c r="F33" s="6">
        <f t="shared" si="3"/>
        <v>0</v>
      </c>
      <c r="G33" s="63"/>
    </row>
    <row r="34" spans="1:8" ht="53.4" thickBot="1" x14ac:dyDescent="0.35">
      <c r="A34" s="46">
        <v>1213</v>
      </c>
      <c r="B34" s="3" t="s">
        <v>44</v>
      </c>
      <c r="C34" s="62" t="s">
        <v>12</v>
      </c>
      <c r="D34" s="62">
        <v>10</v>
      </c>
      <c r="E34" s="1"/>
      <c r="F34" s="6">
        <f t="shared" ref="F34" si="6">D34*E34</f>
        <v>0</v>
      </c>
      <c r="G34" s="63"/>
    </row>
    <row r="35" spans="1:8" s="57" customFormat="1" ht="25.5" customHeight="1" thickBot="1" x14ac:dyDescent="0.3">
      <c r="A35" s="51"/>
      <c r="B35" s="52" t="s">
        <v>11</v>
      </c>
      <c r="C35" s="53"/>
      <c r="D35" s="54"/>
      <c r="E35" s="58"/>
      <c r="F35" s="55">
        <f>SUM(F22:F32)</f>
        <v>0</v>
      </c>
      <c r="G35" s="56"/>
      <c r="H35" s="60">
        <f>F35</f>
        <v>0</v>
      </c>
    </row>
    <row r="36" spans="1:8" s="57" customFormat="1" ht="27" thickBot="1" x14ac:dyDescent="0.3">
      <c r="A36" s="59">
        <v>1300</v>
      </c>
      <c r="B36" s="64" t="s">
        <v>45</v>
      </c>
      <c r="C36" s="53"/>
      <c r="D36" s="54">
        <v>600</v>
      </c>
      <c r="E36" s="54"/>
      <c r="F36" s="55"/>
      <c r="G36" s="56"/>
    </row>
    <row r="37" spans="1:8" s="57" customFormat="1" ht="26.4" x14ac:dyDescent="0.25">
      <c r="A37" s="61">
        <v>1301</v>
      </c>
      <c r="B37" s="3" t="s">
        <v>46</v>
      </c>
      <c r="C37" s="62" t="s">
        <v>47</v>
      </c>
      <c r="D37" s="62">
        <f>D36*2</f>
        <v>1200</v>
      </c>
      <c r="E37" s="69"/>
      <c r="F37" s="70"/>
      <c r="G37" s="56"/>
    </row>
    <row r="38" spans="1:8" s="57" customFormat="1" ht="26.4" x14ac:dyDescent="0.25">
      <c r="A38" s="61">
        <v>1302</v>
      </c>
      <c r="B38" s="3" t="s">
        <v>48</v>
      </c>
      <c r="C38" s="62" t="s">
        <v>20</v>
      </c>
      <c r="D38" s="62">
        <f>600*0.4</f>
        <v>240</v>
      </c>
      <c r="E38" s="69"/>
      <c r="F38" s="70"/>
      <c r="G38" s="56"/>
    </row>
    <row r="39" spans="1:8" s="33" customFormat="1" ht="39.6" x14ac:dyDescent="0.25">
      <c r="A39" s="61">
        <v>1303</v>
      </c>
      <c r="B39" s="3" t="s">
        <v>34</v>
      </c>
      <c r="C39" s="62" t="s">
        <v>15</v>
      </c>
      <c r="D39" s="62">
        <f>$D$36*0.4*1*0.8</f>
        <v>192</v>
      </c>
      <c r="E39" s="1"/>
      <c r="F39" s="6">
        <f>D39*E39</f>
        <v>0</v>
      </c>
      <c r="G39" s="39" t="s">
        <v>16</v>
      </c>
    </row>
    <row r="40" spans="1:8" s="33" customFormat="1" ht="39.6" x14ac:dyDescent="0.25">
      <c r="A40" s="61">
        <v>1304</v>
      </c>
      <c r="B40" s="3" t="s">
        <v>49</v>
      </c>
      <c r="C40" s="62" t="s">
        <v>15</v>
      </c>
      <c r="D40" s="62">
        <f>$D$36*0.4*1*0.2</f>
        <v>48</v>
      </c>
      <c r="E40" s="1"/>
      <c r="F40" s="6">
        <f>D40*E40</f>
        <v>0</v>
      </c>
      <c r="G40" s="39" t="s">
        <v>16</v>
      </c>
    </row>
    <row r="41" spans="1:8" s="33" customFormat="1" ht="31.5" customHeight="1" x14ac:dyDescent="0.25">
      <c r="A41" s="61">
        <v>1305</v>
      </c>
      <c r="B41" s="3" t="s">
        <v>30</v>
      </c>
      <c r="C41" s="62" t="s">
        <v>15</v>
      </c>
      <c r="D41" s="62">
        <f>$D$36*0.4*1*0.1</f>
        <v>24</v>
      </c>
      <c r="E41" s="1"/>
      <c r="F41" s="6">
        <f>D41*E41</f>
        <v>0</v>
      </c>
      <c r="G41" s="39" t="s">
        <v>16</v>
      </c>
    </row>
    <row r="42" spans="1:8" ht="20.25" customHeight="1" x14ac:dyDescent="0.3">
      <c r="A42" s="61">
        <v>1306</v>
      </c>
      <c r="B42" s="3" t="s">
        <v>17</v>
      </c>
      <c r="C42" s="62" t="s">
        <v>15</v>
      </c>
      <c r="D42" s="62">
        <f>$D$36*0.4*0.1*1.2</f>
        <v>28.799999999999997</v>
      </c>
      <c r="E42" s="1"/>
      <c r="F42" s="6">
        <f t="shared" ref="F42:F46" si="7">D42*E42</f>
        <v>0</v>
      </c>
      <c r="G42" s="63" t="s">
        <v>18</v>
      </c>
    </row>
    <row r="43" spans="1:8" ht="20.25" customHeight="1" x14ac:dyDescent="0.3">
      <c r="A43" s="61">
        <v>1307</v>
      </c>
      <c r="B43" s="3" t="s">
        <v>19</v>
      </c>
      <c r="C43" s="62" t="s">
        <v>15</v>
      </c>
      <c r="D43" s="62">
        <f>$D$36*0.2*0.4*1.2</f>
        <v>57.599999999999994</v>
      </c>
      <c r="E43" s="1"/>
      <c r="F43" s="6">
        <f t="shared" si="7"/>
        <v>0</v>
      </c>
      <c r="G43" s="63"/>
    </row>
    <row r="44" spans="1:8" ht="31.5" customHeight="1" x14ac:dyDescent="0.3">
      <c r="A44" s="61">
        <v>1308</v>
      </c>
      <c r="B44" s="3" t="s">
        <v>33</v>
      </c>
      <c r="C44" s="62" t="s">
        <v>15</v>
      </c>
      <c r="D44" s="62">
        <f>D36*0.3*0.4</f>
        <v>72</v>
      </c>
      <c r="E44" s="1"/>
      <c r="F44" s="6">
        <f t="shared" si="7"/>
        <v>0</v>
      </c>
      <c r="G44" s="63"/>
    </row>
    <row r="45" spans="1:8" ht="26.4" x14ac:dyDescent="0.3">
      <c r="A45" s="61">
        <v>1309</v>
      </c>
      <c r="B45" s="3" t="s">
        <v>52</v>
      </c>
      <c r="C45" s="62" t="s">
        <v>15</v>
      </c>
      <c r="D45" s="62">
        <f>D36*0.3*0.4*1.2</f>
        <v>86.399999999999991</v>
      </c>
      <c r="E45" s="1"/>
      <c r="F45" s="6">
        <f t="shared" si="7"/>
        <v>0</v>
      </c>
      <c r="G45" s="63"/>
    </row>
    <row r="46" spans="1:8" ht="27" thickBot="1" x14ac:dyDescent="0.35">
      <c r="A46" s="61">
        <v>1310</v>
      </c>
      <c r="B46" s="3" t="s">
        <v>53</v>
      </c>
      <c r="C46" s="62" t="s">
        <v>15</v>
      </c>
      <c r="D46" s="62">
        <f>D36*5*0.05*1.2</f>
        <v>180</v>
      </c>
      <c r="E46" s="1"/>
      <c r="F46" s="6">
        <f t="shared" si="7"/>
        <v>0</v>
      </c>
      <c r="G46" s="63"/>
    </row>
    <row r="47" spans="1:8" s="57" customFormat="1" ht="25.5" customHeight="1" thickBot="1" x14ac:dyDescent="0.3">
      <c r="A47" s="51"/>
      <c r="B47" s="52" t="s">
        <v>11</v>
      </c>
      <c r="C47" s="53"/>
      <c r="D47" s="54"/>
      <c r="E47" s="58"/>
      <c r="F47" s="55">
        <f>SUM(F39:G46)</f>
        <v>0</v>
      </c>
      <c r="G47" s="56"/>
      <c r="H47" s="60">
        <f>F47</f>
        <v>0</v>
      </c>
    </row>
    <row r="48" spans="1:8" s="57" customFormat="1" ht="27" thickBot="1" x14ac:dyDescent="0.3">
      <c r="A48" s="59">
        <v>1400</v>
      </c>
      <c r="B48" s="64" t="s">
        <v>54</v>
      </c>
      <c r="C48" s="53"/>
      <c r="D48" s="54">
        <v>755</v>
      </c>
      <c r="E48" s="54"/>
      <c r="F48" s="55"/>
      <c r="G48" s="56"/>
    </row>
    <row r="49" spans="1:11" s="57" customFormat="1" ht="26.4" x14ac:dyDescent="0.25">
      <c r="A49" s="61">
        <v>1401</v>
      </c>
      <c r="B49" s="3" t="s">
        <v>46</v>
      </c>
      <c r="C49" s="62" t="s">
        <v>47</v>
      </c>
      <c r="D49" s="62">
        <f>D48*2</f>
        <v>1510</v>
      </c>
      <c r="E49" s="69"/>
      <c r="F49" s="70"/>
      <c r="G49" s="56"/>
    </row>
    <row r="50" spans="1:11" s="57" customFormat="1" ht="26.4" x14ac:dyDescent="0.25">
      <c r="A50" s="61">
        <v>1402</v>
      </c>
      <c r="B50" s="3" t="s">
        <v>55</v>
      </c>
      <c r="C50" s="62" t="s">
        <v>20</v>
      </c>
      <c r="D50" s="62">
        <f>D48*0.4</f>
        <v>302</v>
      </c>
      <c r="E50" s="69"/>
      <c r="F50" s="70"/>
      <c r="G50" s="56"/>
    </row>
    <row r="51" spans="1:11" s="33" customFormat="1" ht="39.6" x14ac:dyDescent="0.25">
      <c r="A51" s="61">
        <v>1403</v>
      </c>
      <c r="B51" s="3" t="s">
        <v>34</v>
      </c>
      <c r="C51" s="62" t="s">
        <v>15</v>
      </c>
      <c r="D51" s="62">
        <f>$D$48*0.4*1*0.8</f>
        <v>241.60000000000002</v>
      </c>
      <c r="E51" s="1"/>
      <c r="F51" s="6">
        <f>D51*E51</f>
        <v>0</v>
      </c>
      <c r="G51" s="39" t="s">
        <v>16</v>
      </c>
    </row>
    <row r="52" spans="1:11" s="33" customFormat="1" ht="39.6" x14ac:dyDescent="0.25">
      <c r="A52" s="61">
        <v>1404</v>
      </c>
      <c r="B52" s="3" t="s">
        <v>49</v>
      </c>
      <c r="C52" s="62" t="s">
        <v>15</v>
      </c>
      <c r="D52" s="62">
        <f>$D$48*0.4*1*0.2</f>
        <v>60.400000000000006</v>
      </c>
      <c r="E52" s="1"/>
      <c r="F52" s="6">
        <f>D52*E52</f>
        <v>0</v>
      </c>
      <c r="G52" s="39" t="s">
        <v>16</v>
      </c>
    </row>
    <row r="53" spans="1:11" s="33" customFormat="1" ht="31.5" customHeight="1" x14ac:dyDescent="0.25">
      <c r="A53" s="61">
        <v>1405</v>
      </c>
      <c r="B53" s="3" t="s">
        <v>30</v>
      </c>
      <c r="C53" s="62" t="s">
        <v>15</v>
      </c>
      <c r="D53" s="62">
        <f>$D$48*0.4*1*0.1</f>
        <v>30.200000000000003</v>
      </c>
      <c r="E53" s="1"/>
      <c r="F53" s="6">
        <f>D53*E53</f>
        <v>0</v>
      </c>
      <c r="G53" s="39" t="s">
        <v>16</v>
      </c>
    </row>
    <row r="54" spans="1:11" ht="20.25" customHeight="1" x14ac:dyDescent="0.3">
      <c r="A54" s="61">
        <v>1406</v>
      </c>
      <c r="B54" s="3" t="s">
        <v>17</v>
      </c>
      <c r="C54" s="62" t="s">
        <v>15</v>
      </c>
      <c r="D54" s="62">
        <f>$D$48*0.4*0.1*1.2</f>
        <v>36.24</v>
      </c>
      <c r="E54" s="1"/>
      <c r="F54" s="6">
        <f t="shared" ref="F54:F58" si="8">D54*E54</f>
        <v>0</v>
      </c>
      <c r="G54" s="63" t="s">
        <v>18</v>
      </c>
    </row>
    <row r="55" spans="1:11" ht="20.25" customHeight="1" x14ac:dyDescent="0.3">
      <c r="A55" s="61">
        <v>1407</v>
      </c>
      <c r="B55" s="3" t="s">
        <v>19</v>
      </c>
      <c r="C55" s="62" t="s">
        <v>15</v>
      </c>
      <c r="D55" s="62">
        <f>$D$48*0.2*0.4*1.2</f>
        <v>72.48</v>
      </c>
      <c r="E55" s="1"/>
      <c r="F55" s="6">
        <f t="shared" si="8"/>
        <v>0</v>
      </c>
      <c r="G55" s="63"/>
    </row>
    <row r="56" spans="1:11" ht="31.5" customHeight="1" x14ac:dyDescent="0.3">
      <c r="A56" s="61">
        <v>1408</v>
      </c>
      <c r="B56" s="3" t="s">
        <v>33</v>
      </c>
      <c r="C56" s="62" t="s">
        <v>15</v>
      </c>
      <c r="D56" s="62">
        <f>$D$48*0.3*0.4</f>
        <v>90.600000000000009</v>
      </c>
      <c r="E56" s="1"/>
      <c r="F56" s="6">
        <f t="shared" si="8"/>
        <v>0</v>
      </c>
      <c r="G56" s="63"/>
    </row>
    <row r="57" spans="1:11" ht="26.4" x14ac:dyDescent="0.3">
      <c r="A57" s="61">
        <v>1409</v>
      </c>
      <c r="B57" s="3" t="s">
        <v>52</v>
      </c>
      <c r="C57" s="62" t="s">
        <v>15</v>
      </c>
      <c r="D57" s="62">
        <f>D48*0.3*0.4*1.2</f>
        <v>108.72000000000001</v>
      </c>
      <c r="E57" s="1"/>
      <c r="F57" s="6">
        <f t="shared" si="8"/>
        <v>0</v>
      </c>
      <c r="G57" s="63"/>
    </row>
    <row r="58" spans="1:11" ht="26.4" x14ac:dyDescent="0.3">
      <c r="A58" s="61">
        <v>1410</v>
      </c>
      <c r="B58" s="3" t="s">
        <v>53</v>
      </c>
      <c r="C58" s="62" t="s">
        <v>15</v>
      </c>
      <c r="D58" s="62">
        <f>D48*5*0.05*1.2</f>
        <v>226.5</v>
      </c>
      <c r="E58" s="1"/>
      <c r="F58" s="6">
        <f t="shared" si="8"/>
        <v>0</v>
      </c>
      <c r="G58" s="63"/>
    </row>
    <row r="59" spans="1:11" s="33" customFormat="1" ht="26.4" x14ac:dyDescent="0.25">
      <c r="A59" s="61">
        <v>1411</v>
      </c>
      <c r="B59" s="3" t="s">
        <v>56</v>
      </c>
      <c r="C59" s="62" t="s">
        <v>13</v>
      </c>
      <c r="D59" s="62">
        <v>20</v>
      </c>
      <c r="E59" s="1"/>
      <c r="F59" s="6">
        <f>D59*E59</f>
        <v>0</v>
      </c>
      <c r="G59" s="39" t="s">
        <v>16</v>
      </c>
    </row>
    <row r="60" spans="1:11" s="33" customFormat="1" ht="66" x14ac:dyDescent="0.25">
      <c r="A60" s="61">
        <v>1412</v>
      </c>
      <c r="B60" s="3" t="s">
        <v>67</v>
      </c>
      <c r="C60" s="62" t="s">
        <v>13</v>
      </c>
      <c r="D60" s="62">
        <v>5</v>
      </c>
      <c r="E60" s="1"/>
      <c r="F60" s="6">
        <f>D60*E60</f>
        <v>0</v>
      </c>
      <c r="G60" s="39" t="s">
        <v>16</v>
      </c>
    </row>
    <row r="61" spans="1:11" s="33" customFormat="1" ht="26.4" x14ac:dyDescent="0.25">
      <c r="A61" s="61">
        <v>1413</v>
      </c>
      <c r="B61" s="3" t="s">
        <v>57</v>
      </c>
      <c r="C61" s="62" t="s">
        <v>13</v>
      </c>
      <c r="D61" s="62">
        <v>20</v>
      </c>
      <c r="E61" s="1"/>
      <c r="F61" s="6">
        <f>D61*E61</f>
        <v>0</v>
      </c>
      <c r="G61" s="39" t="s">
        <v>16</v>
      </c>
    </row>
    <row r="62" spans="1:11" ht="79.2" x14ac:dyDescent="0.3">
      <c r="A62" s="61">
        <v>1414</v>
      </c>
      <c r="B62" s="3" t="s">
        <v>59</v>
      </c>
      <c r="C62" s="62" t="s">
        <v>12</v>
      </c>
      <c r="D62" s="62">
        <v>24</v>
      </c>
      <c r="E62" s="1"/>
      <c r="F62" s="6">
        <f t="shared" ref="F62:F63" si="9">D62*E62</f>
        <v>0</v>
      </c>
      <c r="G62" s="63" t="s">
        <v>18</v>
      </c>
      <c r="K62" s="25">
        <f>SUM(J63:K64)</f>
        <v>6079</v>
      </c>
    </row>
    <row r="63" spans="1:11" ht="53.4" thickBot="1" x14ac:dyDescent="0.35">
      <c r="A63" s="61">
        <v>1415</v>
      </c>
      <c r="B63" s="3" t="s">
        <v>58</v>
      </c>
      <c r="C63" s="62" t="s">
        <v>13</v>
      </c>
      <c r="D63" s="62">
        <v>1</v>
      </c>
      <c r="E63" s="1"/>
      <c r="F63" s="6">
        <f t="shared" si="9"/>
        <v>0</v>
      </c>
      <c r="G63" s="63"/>
      <c r="J63" s="25">
        <v>3948</v>
      </c>
      <c r="K63" s="25">
        <v>174</v>
      </c>
    </row>
    <row r="64" spans="1:11" s="57" customFormat="1" ht="25.5" customHeight="1" thickBot="1" x14ac:dyDescent="0.3">
      <c r="A64" s="51"/>
      <c r="B64" s="52" t="s">
        <v>11</v>
      </c>
      <c r="C64" s="53"/>
      <c r="D64" s="54"/>
      <c r="E64" s="58"/>
      <c r="F64" s="55">
        <f>SUM(F59:G63)</f>
        <v>0</v>
      </c>
      <c r="G64" s="56"/>
      <c r="H64" s="60">
        <f>F64</f>
        <v>0</v>
      </c>
      <c r="J64" s="57">
        <v>1957</v>
      </c>
    </row>
    <row r="65" spans="1:11" s="57" customFormat="1" ht="27" thickBot="1" x14ac:dyDescent="0.3">
      <c r="A65" s="59">
        <v>1500</v>
      </c>
      <c r="B65" s="64" t="s">
        <v>60</v>
      </c>
      <c r="C65" s="53"/>
      <c r="D65" s="54">
        <v>1973</v>
      </c>
      <c r="E65" s="54"/>
      <c r="F65" s="55"/>
      <c r="G65" s="56"/>
      <c r="J65" s="57">
        <v>1973</v>
      </c>
      <c r="K65" s="57">
        <f>J64+J65</f>
        <v>3930</v>
      </c>
    </row>
    <row r="66" spans="1:11" s="57" customFormat="1" ht="26.4" x14ac:dyDescent="0.25">
      <c r="A66" s="61">
        <v>1501</v>
      </c>
      <c r="B66" s="3" t="s">
        <v>62</v>
      </c>
      <c r="C66" s="62" t="s">
        <v>47</v>
      </c>
      <c r="D66" s="62">
        <f>D65*2</f>
        <v>3946</v>
      </c>
      <c r="E66" s="69"/>
      <c r="F66" s="70"/>
      <c r="G66" s="56"/>
    </row>
    <row r="67" spans="1:11" s="57" customFormat="1" ht="39.6" x14ac:dyDescent="0.25">
      <c r="A67" s="61">
        <v>1502</v>
      </c>
      <c r="B67" s="3" t="s">
        <v>61</v>
      </c>
      <c r="C67" s="62" t="s">
        <v>20</v>
      </c>
      <c r="D67" s="62">
        <f>D65*0.4</f>
        <v>789.2</v>
      </c>
      <c r="E67" s="69"/>
      <c r="F67" s="70"/>
      <c r="G67" s="56"/>
      <c r="J67" s="57">
        <f>J65*0.2*0.4</f>
        <v>157.84000000000003</v>
      </c>
    </row>
    <row r="68" spans="1:11" s="33" customFormat="1" ht="39.6" x14ac:dyDescent="0.25">
      <c r="A68" s="61">
        <v>1503</v>
      </c>
      <c r="B68" s="3" t="s">
        <v>34</v>
      </c>
      <c r="C68" s="62" t="s">
        <v>15</v>
      </c>
      <c r="D68" s="62">
        <f>$D$65*0.4*1*0.8</f>
        <v>631.36000000000013</v>
      </c>
      <c r="E68" s="1"/>
      <c r="F68" s="6">
        <f>D68*E68</f>
        <v>0</v>
      </c>
      <c r="G68" s="39" t="s">
        <v>16</v>
      </c>
      <c r="I68" s="33">
        <v>160</v>
      </c>
    </row>
    <row r="69" spans="1:11" s="33" customFormat="1" ht="39.6" x14ac:dyDescent="0.25">
      <c r="A69" s="61">
        <v>1504</v>
      </c>
      <c r="B69" s="3" t="s">
        <v>63</v>
      </c>
      <c r="C69" s="62" t="s">
        <v>15</v>
      </c>
      <c r="D69" s="62">
        <f>$D$65*0.4*1*0.2</f>
        <v>157.84000000000003</v>
      </c>
      <c r="E69" s="1"/>
      <c r="F69" s="6">
        <f>D69*E69</f>
        <v>0</v>
      </c>
      <c r="G69" s="39" t="s">
        <v>16</v>
      </c>
    </row>
    <row r="70" spans="1:11" s="33" customFormat="1" ht="31.5" customHeight="1" x14ac:dyDescent="0.25">
      <c r="A70" s="61">
        <v>1505</v>
      </c>
      <c r="B70" s="3" t="s">
        <v>30</v>
      </c>
      <c r="C70" s="62" t="s">
        <v>15</v>
      </c>
      <c r="D70" s="62">
        <f>$D$65*0.4*1*0.1</f>
        <v>78.920000000000016</v>
      </c>
      <c r="E70" s="1"/>
      <c r="F70" s="6">
        <f>D70*E70</f>
        <v>0</v>
      </c>
      <c r="G70" s="39" t="s">
        <v>16</v>
      </c>
      <c r="I70" s="71">
        <f>I68+D68+D69+D70</f>
        <v>1028.1200000000001</v>
      </c>
    </row>
    <row r="71" spans="1:11" ht="20.25" customHeight="1" x14ac:dyDescent="0.3">
      <c r="A71" s="61">
        <v>1506</v>
      </c>
      <c r="B71" s="3" t="s">
        <v>17</v>
      </c>
      <c r="C71" s="62" t="s">
        <v>15</v>
      </c>
      <c r="D71" s="62">
        <f>$D$65*0.4*0.1*1.2</f>
        <v>94.704000000000022</v>
      </c>
      <c r="E71" s="1"/>
      <c r="F71" s="6">
        <f t="shared" ref="F71:F75" si="10">D71*E71</f>
        <v>0</v>
      </c>
      <c r="G71" s="63" t="s">
        <v>18</v>
      </c>
      <c r="I71" s="72">
        <f>D71+D72+D73+D74+D75</f>
        <v>926.52080000000001</v>
      </c>
    </row>
    <row r="72" spans="1:11" ht="20.25" customHeight="1" x14ac:dyDescent="0.3">
      <c r="A72" s="61">
        <v>1507</v>
      </c>
      <c r="B72" s="3" t="s">
        <v>19</v>
      </c>
      <c r="C72" s="62" t="s">
        <v>15</v>
      </c>
      <c r="D72" s="62">
        <f>$D$65*0.2*0.4*1.2</f>
        <v>189.40800000000004</v>
      </c>
      <c r="E72" s="1"/>
      <c r="F72" s="6">
        <f t="shared" si="10"/>
        <v>0</v>
      </c>
      <c r="G72" s="63"/>
      <c r="I72" s="72">
        <f>I70-I71</f>
        <v>101.59920000000011</v>
      </c>
    </row>
    <row r="73" spans="1:11" ht="31.5" customHeight="1" x14ac:dyDescent="0.3">
      <c r="A73" s="61">
        <v>1508</v>
      </c>
      <c r="B73" s="3" t="s">
        <v>33</v>
      </c>
      <c r="C73" s="62" t="s">
        <v>15</v>
      </c>
      <c r="D73" s="62">
        <f>$D$65*0.3*0.4</f>
        <v>236.76</v>
      </c>
      <c r="E73" s="1"/>
      <c r="F73" s="6">
        <f t="shared" si="10"/>
        <v>0</v>
      </c>
      <c r="G73" s="63"/>
    </row>
    <row r="74" spans="1:11" ht="26.4" x14ac:dyDescent="0.3">
      <c r="A74" s="61">
        <v>1509</v>
      </c>
      <c r="B74" s="3" t="s">
        <v>52</v>
      </c>
      <c r="C74" s="62" t="s">
        <v>15</v>
      </c>
      <c r="D74" s="62">
        <f>D65*0.3*0.4*1.2</f>
        <v>284.11199999999997</v>
      </c>
      <c r="E74" s="1"/>
      <c r="F74" s="6">
        <f t="shared" si="10"/>
        <v>0</v>
      </c>
      <c r="G74" s="63"/>
    </row>
    <row r="75" spans="1:11" ht="52.8" x14ac:dyDescent="0.3">
      <c r="A75" s="61">
        <v>1510</v>
      </c>
      <c r="B75" s="3" t="s">
        <v>64</v>
      </c>
      <c r="C75" s="62" t="s">
        <v>15</v>
      </c>
      <c r="D75" s="62">
        <f>D65*0.4*0.14*1.1</f>
        <v>121.53680000000003</v>
      </c>
      <c r="E75" s="1"/>
      <c r="F75" s="6">
        <f t="shared" si="10"/>
        <v>0</v>
      </c>
      <c r="G75" s="63"/>
      <c r="I75" s="25">
        <f>D65*0.4</f>
        <v>789.2</v>
      </c>
    </row>
    <row r="76" spans="1:11" ht="39.6" x14ac:dyDescent="0.3">
      <c r="A76" s="61">
        <v>1511</v>
      </c>
      <c r="B76" s="3" t="s">
        <v>65</v>
      </c>
      <c r="C76" s="62" t="s">
        <v>15</v>
      </c>
      <c r="D76" s="62">
        <f>D66*0.4*0.06*1.1</f>
        <v>104.17440000000002</v>
      </c>
      <c r="E76" s="1"/>
      <c r="F76" s="6">
        <f t="shared" ref="F76" si="11">D76*E76</f>
        <v>0</v>
      </c>
      <c r="G76" s="63"/>
      <c r="I76" s="25">
        <f>D66*0.4</f>
        <v>1578.4</v>
      </c>
    </row>
    <row r="77" spans="1:11" ht="39.6" x14ac:dyDescent="0.3">
      <c r="A77" s="61">
        <v>1512</v>
      </c>
      <c r="B77" s="3" t="s">
        <v>68</v>
      </c>
      <c r="C77" s="62" t="s">
        <v>47</v>
      </c>
      <c r="D77" s="62">
        <f>D65*2</f>
        <v>3946</v>
      </c>
      <c r="E77" s="1"/>
      <c r="F77" s="6">
        <f t="shared" ref="F77" si="12">D77*E77</f>
        <v>0</v>
      </c>
      <c r="G77" s="63"/>
      <c r="I77" s="25">
        <f>D67*0.4</f>
        <v>315.68000000000006</v>
      </c>
    </row>
    <row r="78" spans="1:11" s="33" customFormat="1" ht="39.6" x14ac:dyDescent="0.25">
      <c r="A78" s="61">
        <v>1513</v>
      </c>
      <c r="B78" s="3" t="s">
        <v>66</v>
      </c>
      <c r="C78" s="62" t="s">
        <v>47</v>
      </c>
      <c r="D78" s="62">
        <v>20</v>
      </c>
      <c r="E78" s="1"/>
      <c r="F78" s="6">
        <f>D78*E78</f>
        <v>0</v>
      </c>
      <c r="G78" s="39" t="s">
        <v>16</v>
      </c>
    </row>
    <row r="79" spans="1:11" s="33" customFormat="1" ht="39.6" x14ac:dyDescent="0.25">
      <c r="A79" s="61">
        <v>1514</v>
      </c>
      <c r="B79" s="3" t="s">
        <v>69</v>
      </c>
      <c r="C79" s="62" t="s">
        <v>13</v>
      </c>
      <c r="D79" s="62">
        <v>1</v>
      </c>
      <c r="E79" s="1"/>
      <c r="F79" s="6">
        <f>D79*E79</f>
        <v>0</v>
      </c>
      <c r="G79" s="39" t="s">
        <v>16</v>
      </c>
    </row>
    <row r="80" spans="1:11" s="33" customFormat="1" ht="79.2" x14ac:dyDescent="0.25">
      <c r="A80" s="61">
        <v>1515</v>
      </c>
      <c r="B80" s="3" t="s">
        <v>70</v>
      </c>
      <c r="C80" s="62" t="s">
        <v>47</v>
      </c>
      <c r="D80" s="62">
        <v>8</v>
      </c>
      <c r="E80" s="1"/>
      <c r="F80" s="6">
        <f>D80*E80</f>
        <v>0</v>
      </c>
      <c r="G80" s="39" t="s">
        <v>16</v>
      </c>
    </row>
    <row r="81" spans="1:11" ht="26.4" x14ac:dyDescent="0.3">
      <c r="A81" s="61">
        <v>1516</v>
      </c>
      <c r="B81" s="3" t="s">
        <v>71</v>
      </c>
      <c r="C81" s="62" t="s">
        <v>13</v>
      </c>
      <c r="D81" s="62">
        <v>1</v>
      </c>
      <c r="E81" s="1"/>
      <c r="F81" s="6">
        <f t="shared" ref="F81:F82" si="13">D81*E81</f>
        <v>0</v>
      </c>
      <c r="G81" s="63" t="s">
        <v>18</v>
      </c>
      <c r="K81" s="25">
        <f>SUM(J82:K83)</f>
        <v>4296</v>
      </c>
    </row>
    <row r="82" spans="1:11" ht="26.4" x14ac:dyDescent="0.3">
      <c r="A82" s="61">
        <v>1517</v>
      </c>
      <c r="B82" s="3" t="s">
        <v>72</v>
      </c>
      <c r="C82" s="62" t="s">
        <v>15</v>
      </c>
      <c r="D82" s="62">
        <f>10*3*1.5</f>
        <v>45</v>
      </c>
      <c r="E82" s="1"/>
      <c r="F82" s="6">
        <f t="shared" si="13"/>
        <v>0</v>
      </c>
      <c r="G82" s="63"/>
      <c r="J82" s="25">
        <v>3948</v>
      </c>
      <c r="K82" s="25">
        <v>174</v>
      </c>
    </row>
    <row r="83" spans="1:11" s="33" customFormat="1" ht="26.4" x14ac:dyDescent="0.25">
      <c r="A83" s="61">
        <v>1518</v>
      </c>
      <c r="B83" s="3" t="s">
        <v>73</v>
      </c>
      <c r="C83" s="62" t="s">
        <v>47</v>
      </c>
      <c r="D83" s="62">
        <f>D65</f>
        <v>1973</v>
      </c>
      <c r="E83" s="1"/>
      <c r="F83" s="6">
        <f>D83*E83</f>
        <v>0</v>
      </c>
      <c r="G83" s="39" t="s">
        <v>16</v>
      </c>
      <c r="J83" s="33">
        <v>174</v>
      </c>
    </row>
    <row r="84" spans="1:11" s="33" customFormat="1" ht="52.8" x14ac:dyDescent="0.25">
      <c r="A84" s="61">
        <v>1514</v>
      </c>
      <c r="B84" s="3" t="s">
        <v>74</v>
      </c>
      <c r="C84" s="62" t="s">
        <v>13</v>
      </c>
      <c r="D84" s="62">
        <v>1</v>
      </c>
      <c r="E84" s="1"/>
      <c r="F84" s="6">
        <f>D84*E84</f>
        <v>0</v>
      </c>
      <c r="G84" s="39" t="s">
        <v>16</v>
      </c>
    </row>
    <row r="85" spans="1:11" s="33" customFormat="1" ht="27" thickBot="1" x14ac:dyDescent="0.3">
      <c r="A85" s="61">
        <v>1519</v>
      </c>
      <c r="B85" s="3" t="s">
        <v>75</v>
      </c>
      <c r="C85" s="62" t="s">
        <v>15</v>
      </c>
      <c r="D85" s="62">
        <v>110</v>
      </c>
      <c r="E85" s="1"/>
      <c r="F85" s="6">
        <f>D85*E85</f>
        <v>0</v>
      </c>
      <c r="G85" s="39" t="s">
        <v>16</v>
      </c>
      <c r="J85" s="33">
        <f>SUM(J64:J83)</f>
        <v>8209.84</v>
      </c>
    </row>
    <row r="86" spans="1:11" s="57" customFormat="1" ht="25.5" customHeight="1" thickBot="1" x14ac:dyDescent="0.3">
      <c r="A86" s="51"/>
      <c r="B86" s="52" t="s">
        <v>11</v>
      </c>
      <c r="C86" s="53"/>
      <c r="D86" s="54"/>
      <c r="E86" s="58"/>
      <c r="F86" s="55">
        <f>SUM(F83:G85)</f>
        <v>0</v>
      </c>
      <c r="G86" s="56"/>
      <c r="H86" s="60">
        <f>F86</f>
        <v>0</v>
      </c>
    </row>
    <row r="87" spans="1:11" s="57" customFormat="1" ht="40.200000000000003" thickBot="1" x14ac:dyDescent="0.3">
      <c r="A87" s="59">
        <v>1600</v>
      </c>
      <c r="B87" s="64" t="s">
        <v>76</v>
      </c>
      <c r="C87" s="53"/>
      <c r="D87" s="54">
        <v>174</v>
      </c>
      <c r="E87" s="54"/>
      <c r="F87" s="55"/>
      <c r="G87" s="56"/>
    </row>
    <row r="88" spans="1:11" s="33" customFormat="1" ht="39.6" x14ac:dyDescent="0.25">
      <c r="A88" s="61">
        <v>1601</v>
      </c>
      <c r="B88" s="3" t="s">
        <v>34</v>
      </c>
      <c r="C88" s="62" t="s">
        <v>15</v>
      </c>
      <c r="D88" s="62">
        <f>$D$87*0.4*1*0.8</f>
        <v>55.680000000000007</v>
      </c>
      <c r="E88" s="1"/>
      <c r="F88" s="6">
        <f>D88*E88</f>
        <v>0</v>
      </c>
      <c r="G88" s="39" t="s">
        <v>16</v>
      </c>
      <c r="I88" s="33">
        <v>160</v>
      </c>
    </row>
    <row r="89" spans="1:11" s="33" customFormat="1" ht="39.6" x14ac:dyDescent="0.25">
      <c r="A89" s="61">
        <v>1602</v>
      </c>
      <c r="B89" s="3" t="s">
        <v>63</v>
      </c>
      <c r="C89" s="62" t="s">
        <v>15</v>
      </c>
      <c r="D89" s="62">
        <f>$D$87*0.4*1*0.2</f>
        <v>13.920000000000002</v>
      </c>
      <c r="E89" s="1"/>
      <c r="F89" s="6">
        <f>D89*E89</f>
        <v>0</v>
      </c>
      <c r="G89" s="39" t="s">
        <v>16</v>
      </c>
    </row>
    <row r="90" spans="1:11" s="33" customFormat="1" ht="31.5" customHeight="1" x14ac:dyDescent="0.25">
      <c r="A90" s="61">
        <v>1603</v>
      </c>
      <c r="B90" s="3" t="s">
        <v>30</v>
      </c>
      <c r="C90" s="62" t="s">
        <v>15</v>
      </c>
      <c r="D90" s="62">
        <f>$D$87*0.4*1*0.1</f>
        <v>6.9600000000000009</v>
      </c>
      <c r="E90" s="1"/>
      <c r="F90" s="6">
        <f>D90*E90</f>
        <v>0</v>
      </c>
      <c r="G90" s="39" t="s">
        <v>16</v>
      </c>
      <c r="I90" s="71">
        <f>I88+D88+D89+D90</f>
        <v>236.56000000000003</v>
      </c>
    </row>
    <row r="91" spans="1:11" ht="20.25" customHeight="1" x14ac:dyDescent="0.3">
      <c r="A91" s="61">
        <v>1604</v>
      </c>
      <c r="B91" s="3" t="s">
        <v>17</v>
      </c>
      <c r="C91" s="62" t="s">
        <v>15</v>
      </c>
      <c r="D91" s="62">
        <f>$D$87*0.4*0.1*1.2</f>
        <v>8.3520000000000003</v>
      </c>
      <c r="E91" s="1"/>
      <c r="F91" s="6">
        <f t="shared" ref="F91:F93" si="14">D91*E91</f>
        <v>0</v>
      </c>
      <c r="G91" s="63" t="s">
        <v>18</v>
      </c>
      <c r="I91" s="72" t="e">
        <f>D91+D92+D93+#REF!+#REF!</f>
        <v>#REF!</v>
      </c>
    </row>
    <row r="92" spans="1:11" ht="20.25" customHeight="1" x14ac:dyDescent="0.3">
      <c r="A92" s="61">
        <v>1605</v>
      </c>
      <c r="B92" s="3" t="s">
        <v>19</v>
      </c>
      <c r="C92" s="62" t="s">
        <v>15</v>
      </c>
      <c r="D92" s="62">
        <f>$D$87*0.2*0.4*1.2</f>
        <v>16.704000000000001</v>
      </c>
      <c r="E92" s="1"/>
      <c r="F92" s="6">
        <f t="shared" si="14"/>
        <v>0</v>
      </c>
      <c r="G92" s="63"/>
      <c r="I92" s="72" t="e">
        <f>I90-I91</f>
        <v>#REF!</v>
      </c>
    </row>
    <row r="93" spans="1:11" ht="31.5" customHeight="1" thickBot="1" x14ac:dyDescent="0.35">
      <c r="A93" s="61">
        <v>1606</v>
      </c>
      <c r="B93" s="3" t="s">
        <v>33</v>
      </c>
      <c r="C93" s="62" t="s">
        <v>15</v>
      </c>
      <c r="D93" s="62">
        <f>$D$87*0.7*0.4</f>
        <v>48.72</v>
      </c>
      <c r="E93" s="1"/>
      <c r="F93" s="6">
        <f t="shared" si="14"/>
        <v>0</v>
      </c>
      <c r="G93" s="63"/>
    </row>
    <row r="94" spans="1:11" s="57" customFormat="1" ht="25.5" customHeight="1" thickBot="1" x14ac:dyDescent="0.3">
      <c r="A94" s="51"/>
      <c r="B94" s="52" t="s">
        <v>11</v>
      </c>
      <c r="C94" s="53"/>
      <c r="D94" s="54"/>
      <c r="E94" s="58"/>
      <c r="F94" s="55" t="e">
        <f>SUM(#REF!)</f>
        <v>#REF!</v>
      </c>
      <c r="G94" s="56"/>
      <c r="H94" s="60" t="e">
        <f>F94</f>
        <v>#REF!</v>
      </c>
    </row>
    <row r="95" spans="1:11" ht="33.75" hidden="1" customHeight="1" thickBot="1" x14ac:dyDescent="0.35">
      <c r="A95" s="51"/>
      <c r="B95" s="52" t="s">
        <v>35</v>
      </c>
      <c r="C95" s="53"/>
      <c r="D95" s="54"/>
      <c r="E95" s="54"/>
      <c r="F95" s="55" t="e">
        <f>#REF!+#REF!+#REF!+#REF!+#REF!+#REF!+#REF!+F94+F86+F64+F47+F35+F20+F12+#REF!</f>
        <v>#REF!</v>
      </c>
      <c r="H95" s="65" t="e">
        <f>SUM(H12:H94)</f>
        <v>#REF!</v>
      </c>
    </row>
    <row r="96" spans="1:11" ht="18.75" hidden="1" customHeight="1" thickBot="1" x14ac:dyDescent="0.35">
      <c r="A96" s="51"/>
      <c r="B96" s="52" t="s">
        <v>22</v>
      </c>
      <c r="C96" s="53"/>
      <c r="D96" s="66"/>
      <c r="E96" s="54"/>
      <c r="F96" s="55" t="e">
        <f>F95*D96</f>
        <v>#REF!</v>
      </c>
      <c r="H96" s="65"/>
    </row>
    <row r="97" spans="1:8" ht="18.75" hidden="1" customHeight="1" thickBot="1" x14ac:dyDescent="0.35">
      <c r="A97" s="51"/>
      <c r="B97" s="52" t="s">
        <v>23</v>
      </c>
      <c r="C97" s="53"/>
      <c r="D97" s="66"/>
      <c r="E97" s="54"/>
      <c r="F97" s="55" t="e">
        <f>F95*D97</f>
        <v>#REF!</v>
      </c>
      <c r="H97" s="65"/>
    </row>
    <row r="98" spans="1:8" ht="18.75" hidden="1" customHeight="1" thickBot="1" x14ac:dyDescent="0.35">
      <c r="A98" s="51"/>
      <c r="B98" s="52" t="s">
        <v>24</v>
      </c>
      <c r="C98" s="53"/>
      <c r="D98" s="66"/>
      <c r="E98" s="54"/>
      <c r="F98" s="55" t="e">
        <f>F95*D98</f>
        <v>#REF!</v>
      </c>
      <c r="H98" s="65"/>
    </row>
    <row r="99" spans="1:8" ht="18.75" hidden="1" customHeight="1" thickBot="1" x14ac:dyDescent="0.35">
      <c r="A99" s="51"/>
      <c r="B99" s="52"/>
      <c r="C99" s="53"/>
      <c r="D99" s="54"/>
      <c r="E99" s="54"/>
      <c r="F99" s="55" t="e">
        <f>SUM(F95:F98)</f>
        <v>#REF!</v>
      </c>
      <c r="H99" s="65"/>
    </row>
    <row r="100" spans="1:8" ht="18.75" hidden="1" customHeight="1" thickBot="1" x14ac:dyDescent="0.35">
      <c r="A100" s="51"/>
      <c r="B100" s="52" t="s">
        <v>25</v>
      </c>
      <c r="C100" s="53"/>
      <c r="D100" s="66"/>
      <c r="E100" s="54"/>
      <c r="F100" s="55" t="e">
        <f>F99*D100</f>
        <v>#REF!</v>
      </c>
      <c r="H100" s="65"/>
    </row>
    <row r="101" spans="1:8" ht="18.75" hidden="1" customHeight="1" thickBot="1" x14ac:dyDescent="0.35">
      <c r="A101" s="51"/>
      <c r="B101" s="52" t="s">
        <v>36</v>
      </c>
      <c r="C101" s="53"/>
      <c r="D101" s="66"/>
      <c r="E101" s="54"/>
      <c r="F101" s="55" t="e">
        <f>F99+F100</f>
        <v>#REF!</v>
      </c>
      <c r="H101" s="65" t="e">
        <f>F101/H1</f>
        <v>#REF!</v>
      </c>
    </row>
    <row r="102" spans="1:8" ht="18.75" hidden="1" customHeight="1" thickBot="1" x14ac:dyDescent="0.35">
      <c r="A102" s="51"/>
      <c r="B102" s="52"/>
      <c r="C102" s="53"/>
      <c r="D102" s="66"/>
      <c r="E102" s="54"/>
      <c r="F102" s="55"/>
      <c r="H102" s="25" t="e">
        <f>F101/3000</f>
        <v>#REF!</v>
      </c>
    </row>
    <row r="103" spans="1:8" hidden="1" x14ac:dyDescent="0.3">
      <c r="B103" s="19"/>
    </row>
    <row r="104" spans="1:8" x14ac:dyDescent="0.3">
      <c r="B104" s="19"/>
    </row>
    <row r="105" spans="1:8" x14ac:dyDescent="0.3">
      <c r="B105" s="19"/>
    </row>
    <row r="106" spans="1:8" x14ac:dyDescent="0.3">
      <c r="B106" s="19"/>
    </row>
    <row r="107" spans="1:8" x14ac:dyDescent="0.3">
      <c r="B107" s="19"/>
    </row>
    <row r="108" spans="1:8" x14ac:dyDescent="0.3">
      <c r="B108" s="19"/>
    </row>
    <row r="109" spans="1:8" x14ac:dyDescent="0.3">
      <c r="B109" s="19"/>
    </row>
    <row r="110" spans="1:8" x14ac:dyDescent="0.3">
      <c r="B110" s="19"/>
    </row>
    <row r="111" spans="1:8" x14ac:dyDescent="0.3">
      <c r="B111" s="19"/>
    </row>
    <row r="112" spans="1:8" x14ac:dyDescent="0.3">
      <c r="B112" s="19"/>
    </row>
    <row r="113" spans="2:2" x14ac:dyDescent="0.3">
      <c r="B113" s="19"/>
    </row>
    <row r="114" spans="2:2" x14ac:dyDescent="0.3">
      <c r="B114" s="19"/>
    </row>
    <row r="115" spans="2:2" x14ac:dyDescent="0.3">
      <c r="B115" s="19"/>
    </row>
    <row r="116" spans="2:2" x14ac:dyDescent="0.3">
      <c r="B116" s="19"/>
    </row>
    <row r="117" spans="2:2" x14ac:dyDescent="0.3">
      <c r="B117" s="19"/>
    </row>
    <row r="118" spans="2:2" x14ac:dyDescent="0.3">
      <c r="B118" s="19"/>
    </row>
    <row r="119" spans="2:2" x14ac:dyDescent="0.3">
      <c r="B119" s="19"/>
    </row>
    <row r="120" spans="2:2" x14ac:dyDescent="0.3">
      <c r="B120" s="19"/>
    </row>
    <row r="121" spans="2:2" x14ac:dyDescent="0.3">
      <c r="B121" s="19"/>
    </row>
    <row r="122" spans="2:2" x14ac:dyDescent="0.3">
      <c r="B122" s="19"/>
    </row>
    <row r="123" spans="2:2" x14ac:dyDescent="0.3">
      <c r="B123" s="19"/>
    </row>
    <row r="124" spans="2:2" x14ac:dyDescent="0.3">
      <c r="B124" s="19"/>
    </row>
    <row r="125" spans="2:2" x14ac:dyDescent="0.3">
      <c r="B125" s="19"/>
    </row>
    <row r="126" spans="2:2" x14ac:dyDescent="0.3">
      <c r="B126" s="19"/>
    </row>
    <row r="127" spans="2:2" x14ac:dyDescent="0.3">
      <c r="B127" s="19"/>
    </row>
    <row r="128" spans="2:2" x14ac:dyDescent="0.3">
      <c r="B128" s="19"/>
    </row>
    <row r="129" spans="2:2" x14ac:dyDescent="0.3">
      <c r="B129" s="19"/>
    </row>
    <row r="130" spans="2:2" x14ac:dyDescent="0.3">
      <c r="B130" s="19"/>
    </row>
    <row r="131" spans="2:2" x14ac:dyDescent="0.3">
      <c r="B131" s="19"/>
    </row>
    <row r="132" spans="2:2" x14ac:dyDescent="0.3">
      <c r="B132" s="19"/>
    </row>
    <row r="133" spans="2:2" x14ac:dyDescent="0.3">
      <c r="B133" s="19"/>
    </row>
    <row r="134" spans="2:2" x14ac:dyDescent="0.3">
      <c r="B134" s="19"/>
    </row>
    <row r="135" spans="2:2" x14ac:dyDescent="0.3">
      <c r="B135" s="19"/>
    </row>
    <row r="136" spans="2:2" x14ac:dyDescent="0.3">
      <c r="B136" s="19"/>
    </row>
    <row r="137" spans="2:2" x14ac:dyDescent="0.3">
      <c r="B137" s="19"/>
    </row>
    <row r="138" spans="2:2" x14ac:dyDescent="0.3">
      <c r="B138" s="19"/>
    </row>
    <row r="139" spans="2:2" x14ac:dyDescent="0.3">
      <c r="B139" s="19"/>
    </row>
    <row r="140" spans="2:2" x14ac:dyDescent="0.3">
      <c r="B140" s="19"/>
    </row>
    <row r="141" spans="2:2" x14ac:dyDescent="0.3">
      <c r="B141" s="19"/>
    </row>
    <row r="142" spans="2:2" x14ac:dyDescent="0.3">
      <c r="B142" s="19"/>
    </row>
    <row r="143" spans="2:2" x14ac:dyDescent="0.3">
      <c r="B143" s="19"/>
    </row>
    <row r="144" spans="2:2" x14ac:dyDescent="0.3">
      <c r="B144" s="19"/>
    </row>
    <row r="145" spans="2:2" x14ac:dyDescent="0.3">
      <c r="B145" s="19"/>
    </row>
    <row r="146" spans="2:2" x14ac:dyDescent="0.3">
      <c r="B146" s="19"/>
    </row>
    <row r="147" spans="2:2" x14ac:dyDescent="0.3">
      <c r="B147" s="19"/>
    </row>
    <row r="148" spans="2:2" x14ac:dyDescent="0.3">
      <c r="B148" s="19"/>
    </row>
    <row r="149" spans="2:2" x14ac:dyDescent="0.3">
      <c r="B149" s="19"/>
    </row>
    <row r="150" spans="2:2" x14ac:dyDescent="0.3">
      <c r="B150" s="19"/>
    </row>
    <row r="151" spans="2:2" x14ac:dyDescent="0.3">
      <c r="B151" s="19"/>
    </row>
    <row r="152" spans="2:2" x14ac:dyDescent="0.3">
      <c r="B152" s="19"/>
    </row>
    <row r="153" spans="2:2" x14ac:dyDescent="0.3">
      <c r="B153" s="19"/>
    </row>
    <row r="154" spans="2:2" x14ac:dyDescent="0.3">
      <c r="B154" s="19"/>
    </row>
    <row r="155" spans="2:2" x14ac:dyDescent="0.3">
      <c r="B155" s="19"/>
    </row>
    <row r="156" spans="2:2" x14ac:dyDescent="0.3">
      <c r="B156" s="19"/>
    </row>
    <row r="157" spans="2:2" x14ac:dyDescent="0.3">
      <c r="B157" s="19"/>
    </row>
    <row r="158" spans="2:2" x14ac:dyDescent="0.3">
      <c r="B158" s="19"/>
    </row>
    <row r="159" spans="2:2" x14ac:dyDescent="0.3">
      <c r="B159" s="19"/>
    </row>
    <row r="160" spans="2:2" x14ac:dyDescent="0.3">
      <c r="B160" s="19"/>
    </row>
    <row r="161" spans="2:2" x14ac:dyDescent="0.3">
      <c r="B161" s="19"/>
    </row>
    <row r="162" spans="2:2" x14ac:dyDescent="0.3">
      <c r="B162" s="19"/>
    </row>
    <row r="163" spans="2:2" x14ac:dyDescent="0.3">
      <c r="B163" s="19"/>
    </row>
    <row r="164" spans="2:2" x14ac:dyDescent="0.3">
      <c r="B164" s="19"/>
    </row>
    <row r="165" spans="2:2" x14ac:dyDescent="0.3">
      <c r="B165" s="19"/>
    </row>
    <row r="166" spans="2:2" x14ac:dyDescent="0.3">
      <c r="B166" s="19"/>
    </row>
    <row r="167" spans="2:2" x14ac:dyDescent="0.3">
      <c r="B167" s="19"/>
    </row>
    <row r="168" spans="2:2" x14ac:dyDescent="0.3">
      <c r="B168" s="19"/>
    </row>
    <row r="169" spans="2:2" x14ac:dyDescent="0.3">
      <c r="B169" s="19"/>
    </row>
    <row r="170" spans="2:2" x14ac:dyDescent="0.3">
      <c r="B170" s="19"/>
    </row>
    <row r="171" spans="2:2" x14ac:dyDescent="0.3">
      <c r="B171" s="19"/>
    </row>
    <row r="172" spans="2:2" x14ac:dyDescent="0.3">
      <c r="B172" s="19"/>
    </row>
    <row r="173" spans="2:2" x14ac:dyDescent="0.3">
      <c r="B173" s="19"/>
    </row>
    <row r="174" spans="2:2" x14ac:dyDescent="0.3">
      <c r="B174" s="19"/>
    </row>
    <row r="175" spans="2:2" x14ac:dyDescent="0.3">
      <c r="B175" s="19"/>
    </row>
    <row r="176" spans="2:2" x14ac:dyDescent="0.3">
      <c r="B176" s="19"/>
    </row>
    <row r="177" spans="2:2" x14ac:dyDescent="0.3">
      <c r="B177" s="19"/>
    </row>
    <row r="178" spans="2:2" x14ac:dyDescent="0.3">
      <c r="B178" s="19"/>
    </row>
    <row r="179" spans="2:2" x14ac:dyDescent="0.3">
      <c r="B179" s="19"/>
    </row>
    <row r="180" spans="2:2" x14ac:dyDescent="0.3">
      <c r="B180" s="19"/>
    </row>
    <row r="181" spans="2:2" x14ac:dyDescent="0.3">
      <c r="B181" s="19"/>
    </row>
    <row r="182" spans="2:2" x14ac:dyDescent="0.3">
      <c r="B182" s="19"/>
    </row>
    <row r="183" spans="2:2" x14ac:dyDescent="0.3">
      <c r="B183" s="19"/>
    </row>
    <row r="184" spans="2:2" x14ac:dyDescent="0.3">
      <c r="B184" s="19"/>
    </row>
    <row r="185" spans="2:2" x14ac:dyDescent="0.3">
      <c r="B185" s="19"/>
    </row>
    <row r="186" spans="2:2" x14ac:dyDescent="0.3">
      <c r="B186" s="19"/>
    </row>
    <row r="187" spans="2:2" x14ac:dyDescent="0.3">
      <c r="B187" s="19"/>
    </row>
    <row r="188" spans="2:2" x14ac:dyDescent="0.3">
      <c r="B188" s="19"/>
    </row>
    <row r="189" spans="2:2" x14ac:dyDescent="0.3">
      <c r="B189" s="19"/>
    </row>
    <row r="190" spans="2:2" x14ac:dyDescent="0.3">
      <c r="B190" s="19"/>
    </row>
    <row r="191" spans="2:2" x14ac:dyDescent="0.3">
      <c r="B191" s="19"/>
    </row>
    <row r="192" spans="2:2" x14ac:dyDescent="0.3">
      <c r="B192" s="19"/>
    </row>
    <row r="193" spans="2:2" x14ac:dyDescent="0.3">
      <c r="B193" s="19"/>
    </row>
    <row r="194" spans="2:2" x14ac:dyDescent="0.3">
      <c r="B194" s="19"/>
    </row>
    <row r="195" spans="2:2" x14ac:dyDescent="0.3">
      <c r="B195" s="19"/>
    </row>
    <row r="196" spans="2:2" x14ac:dyDescent="0.3">
      <c r="B196" s="19"/>
    </row>
    <row r="197" spans="2:2" x14ac:dyDescent="0.3">
      <c r="B197" s="19"/>
    </row>
    <row r="198" spans="2:2" x14ac:dyDescent="0.3">
      <c r="B198" s="19"/>
    </row>
    <row r="199" spans="2:2" x14ac:dyDescent="0.3">
      <c r="B199" s="19"/>
    </row>
    <row r="200" spans="2:2" x14ac:dyDescent="0.3">
      <c r="B200" s="19"/>
    </row>
    <row r="201" spans="2:2" x14ac:dyDescent="0.3">
      <c r="B201" s="19"/>
    </row>
    <row r="202" spans="2:2" x14ac:dyDescent="0.3">
      <c r="B202" s="19"/>
    </row>
    <row r="203" spans="2:2" x14ac:dyDescent="0.3">
      <c r="B203" s="19"/>
    </row>
    <row r="204" spans="2:2" x14ac:dyDescent="0.3">
      <c r="B204" s="19"/>
    </row>
    <row r="205" spans="2:2" x14ac:dyDescent="0.3">
      <c r="B205" s="19"/>
    </row>
    <row r="206" spans="2:2" x14ac:dyDescent="0.3">
      <c r="B206" s="19"/>
    </row>
    <row r="207" spans="2:2" x14ac:dyDescent="0.3">
      <c r="B207" s="19"/>
    </row>
    <row r="208" spans="2:2" x14ac:dyDescent="0.3">
      <c r="B208" s="19"/>
    </row>
    <row r="209" spans="2:2" x14ac:dyDescent="0.3">
      <c r="B209" s="19"/>
    </row>
    <row r="210" spans="2:2" x14ac:dyDescent="0.3">
      <c r="B210" s="19"/>
    </row>
    <row r="211" spans="2:2" x14ac:dyDescent="0.3">
      <c r="B211" s="19"/>
    </row>
    <row r="212" spans="2:2" x14ac:dyDescent="0.3">
      <c r="B212" s="19"/>
    </row>
    <row r="213" spans="2:2" x14ac:dyDescent="0.3">
      <c r="B213" s="19"/>
    </row>
    <row r="214" spans="2:2" x14ac:dyDescent="0.3">
      <c r="B214" s="19"/>
    </row>
    <row r="215" spans="2:2" x14ac:dyDescent="0.3">
      <c r="B215" s="19"/>
    </row>
    <row r="216" spans="2:2" x14ac:dyDescent="0.3">
      <c r="B216" s="19"/>
    </row>
    <row r="217" spans="2:2" x14ac:dyDescent="0.3">
      <c r="B217" s="19"/>
    </row>
    <row r="218" spans="2:2" x14ac:dyDescent="0.3">
      <c r="B218" s="19"/>
    </row>
    <row r="219" spans="2:2" x14ac:dyDescent="0.3">
      <c r="B219" s="19"/>
    </row>
    <row r="220" spans="2:2" x14ac:dyDescent="0.3">
      <c r="B220" s="19"/>
    </row>
    <row r="221" spans="2:2" x14ac:dyDescent="0.3">
      <c r="B221" s="19"/>
    </row>
    <row r="222" spans="2:2" x14ac:dyDescent="0.3">
      <c r="B222" s="19"/>
    </row>
    <row r="223" spans="2:2" x14ac:dyDescent="0.3">
      <c r="B223" s="19"/>
    </row>
    <row r="224" spans="2:2" x14ac:dyDescent="0.3">
      <c r="B224" s="19"/>
    </row>
    <row r="225" spans="2:2" x14ac:dyDescent="0.3">
      <c r="B225" s="19"/>
    </row>
    <row r="226" spans="2:2" x14ac:dyDescent="0.3">
      <c r="B226" s="19"/>
    </row>
    <row r="227" spans="2:2" x14ac:dyDescent="0.3">
      <c r="B227" s="19"/>
    </row>
    <row r="228" spans="2:2" x14ac:dyDescent="0.3">
      <c r="B228" s="19"/>
    </row>
    <row r="229" spans="2:2" x14ac:dyDescent="0.3">
      <c r="B229" s="19"/>
    </row>
    <row r="230" spans="2:2" x14ac:dyDescent="0.3">
      <c r="B230" s="19"/>
    </row>
    <row r="231" spans="2:2" x14ac:dyDescent="0.3">
      <c r="B231" s="19"/>
    </row>
    <row r="232" spans="2:2" x14ac:dyDescent="0.3">
      <c r="B232" s="19"/>
    </row>
    <row r="233" spans="2:2" x14ac:dyDescent="0.3">
      <c r="B233" s="19"/>
    </row>
    <row r="234" spans="2:2" x14ac:dyDescent="0.3">
      <c r="B234" s="19"/>
    </row>
    <row r="235" spans="2:2" x14ac:dyDescent="0.3">
      <c r="B235" s="19"/>
    </row>
    <row r="236" spans="2:2" x14ac:dyDescent="0.3">
      <c r="B236" s="19"/>
    </row>
    <row r="237" spans="2:2" x14ac:dyDescent="0.3">
      <c r="B237" s="19"/>
    </row>
    <row r="238" spans="2:2" x14ac:dyDescent="0.3">
      <c r="B238" s="19"/>
    </row>
    <row r="239" spans="2:2" x14ac:dyDescent="0.3">
      <c r="B239" s="19"/>
    </row>
    <row r="240" spans="2:2" x14ac:dyDescent="0.3">
      <c r="B240" s="19"/>
    </row>
    <row r="241" spans="2:2" x14ac:dyDescent="0.3">
      <c r="B241" s="19"/>
    </row>
    <row r="242" spans="2:2" x14ac:dyDescent="0.3">
      <c r="B242" s="19"/>
    </row>
    <row r="243" spans="2:2" x14ac:dyDescent="0.3">
      <c r="B243" s="19"/>
    </row>
    <row r="244" spans="2:2" x14ac:dyDescent="0.3">
      <c r="B244" s="19"/>
    </row>
    <row r="245" spans="2:2" x14ac:dyDescent="0.3">
      <c r="B245" s="19"/>
    </row>
    <row r="246" spans="2:2" x14ac:dyDescent="0.3">
      <c r="B246" s="19"/>
    </row>
    <row r="247" spans="2:2" x14ac:dyDescent="0.3">
      <c r="B247" s="19"/>
    </row>
    <row r="248" spans="2:2" x14ac:dyDescent="0.3">
      <c r="B248" s="19"/>
    </row>
    <row r="249" spans="2:2" x14ac:dyDescent="0.3">
      <c r="B249" s="19"/>
    </row>
    <row r="250" spans="2:2" x14ac:dyDescent="0.3">
      <c r="B250" s="19"/>
    </row>
    <row r="251" spans="2:2" x14ac:dyDescent="0.3">
      <c r="B251" s="19"/>
    </row>
    <row r="252" spans="2:2" x14ac:dyDescent="0.3">
      <c r="B252" s="19"/>
    </row>
    <row r="253" spans="2:2" x14ac:dyDescent="0.3">
      <c r="B253" s="19"/>
    </row>
    <row r="254" spans="2:2" x14ac:dyDescent="0.3">
      <c r="B254" s="19"/>
    </row>
    <row r="255" spans="2:2" x14ac:dyDescent="0.3">
      <c r="B255" s="19"/>
    </row>
    <row r="256" spans="2:2" x14ac:dyDescent="0.3">
      <c r="B256" s="19"/>
    </row>
    <row r="257" spans="2:2" x14ac:dyDescent="0.3">
      <c r="B257" s="19"/>
    </row>
    <row r="258" spans="2:2" x14ac:dyDescent="0.3">
      <c r="B258" s="19"/>
    </row>
    <row r="259" spans="2:2" x14ac:dyDescent="0.3">
      <c r="B259" s="19"/>
    </row>
    <row r="260" spans="2:2" x14ac:dyDescent="0.3">
      <c r="B260" s="19"/>
    </row>
    <row r="261" spans="2:2" x14ac:dyDescent="0.3">
      <c r="B261" s="19"/>
    </row>
    <row r="262" spans="2:2" x14ac:dyDescent="0.3">
      <c r="B262" s="19"/>
    </row>
    <row r="263" spans="2:2" x14ac:dyDescent="0.3">
      <c r="B263" s="19"/>
    </row>
    <row r="264" spans="2:2" x14ac:dyDescent="0.3">
      <c r="B264" s="19"/>
    </row>
    <row r="265" spans="2:2" x14ac:dyDescent="0.3">
      <c r="B265" s="19"/>
    </row>
    <row r="266" spans="2:2" x14ac:dyDescent="0.3">
      <c r="B266" s="19"/>
    </row>
    <row r="267" spans="2:2" x14ac:dyDescent="0.3">
      <c r="B267" s="19"/>
    </row>
    <row r="268" spans="2:2" x14ac:dyDescent="0.3">
      <c r="B268" s="19"/>
    </row>
    <row r="269" spans="2:2" x14ac:dyDescent="0.3">
      <c r="B269" s="19"/>
    </row>
    <row r="270" spans="2:2" x14ac:dyDescent="0.3">
      <c r="B270" s="19"/>
    </row>
    <row r="271" spans="2:2" x14ac:dyDescent="0.3">
      <c r="B271" s="19"/>
    </row>
    <row r="272" spans="2:2" x14ac:dyDescent="0.3">
      <c r="B272" s="19"/>
    </row>
    <row r="273" spans="2:2" x14ac:dyDescent="0.3">
      <c r="B273" s="19"/>
    </row>
    <row r="274" spans="2:2" x14ac:dyDescent="0.3">
      <c r="B274" s="19"/>
    </row>
    <row r="275" spans="2:2" x14ac:dyDescent="0.3">
      <c r="B275" s="19"/>
    </row>
    <row r="276" spans="2:2" x14ac:dyDescent="0.3">
      <c r="B276" s="19"/>
    </row>
    <row r="277" spans="2:2" x14ac:dyDescent="0.3">
      <c r="B277" s="19"/>
    </row>
    <row r="278" spans="2:2" x14ac:dyDescent="0.3">
      <c r="B278" s="19"/>
    </row>
    <row r="279" spans="2:2" x14ac:dyDescent="0.3">
      <c r="B279" s="19"/>
    </row>
    <row r="280" spans="2:2" x14ac:dyDescent="0.3">
      <c r="B280" s="19"/>
    </row>
    <row r="281" spans="2:2" x14ac:dyDescent="0.3">
      <c r="B281" s="19"/>
    </row>
    <row r="282" spans="2:2" x14ac:dyDescent="0.3">
      <c r="B282" s="19"/>
    </row>
    <row r="283" spans="2:2" x14ac:dyDescent="0.3">
      <c r="B283" s="19"/>
    </row>
    <row r="284" spans="2:2" x14ac:dyDescent="0.3">
      <c r="B284" s="19"/>
    </row>
    <row r="285" spans="2:2" x14ac:dyDescent="0.3">
      <c r="B285" s="19"/>
    </row>
    <row r="286" spans="2:2" x14ac:dyDescent="0.3">
      <c r="B286" s="19"/>
    </row>
    <row r="287" spans="2:2" x14ac:dyDescent="0.3">
      <c r="B287" s="19"/>
    </row>
    <row r="288" spans="2:2" x14ac:dyDescent="0.3">
      <c r="B288" s="19"/>
    </row>
    <row r="289" spans="2:2" x14ac:dyDescent="0.3">
      <c r="B289" s="19"/>
    </row>
    <row r="290" spans="2:2" x14ac:dyDescent="0.3">
      <c r="B290" s="19"/>
    </row>
    <row r="291" spans="2:2" x14ac:dyDescent="0.3">
      <c r="B291" s="19"/>
    </row>
    <row r="292" spans="2:2" x14ac:dyDescent="0.3">
      <c r="B292" s="19"/>
    </row>
    <row r="293" spans="2:2" x14ac:dyDescent="0.3">
      <c r="B293" s="19"/>
    </row>
    <row r="294" spans="2:2" x14ac:dyDescent="0.3">
      <c r="B294" s="19"/>
    </row>
    <row r="295" spans="2:2" x14ac:dyDescent="0.3">
      <c r="B295" s="19"/>
    </row>
    <row r="296" spans="2:2" x14ac:dyDescent="0.3">
      <c r="B296" s="19"/>
    </row>
    <row r="297" spans="2:2" x14ac:dyDescent="0.3">
      <c r="B297" s="19"/>
    </row>
    <row r="298" spans="2:2" x14ac:dyDescent="0.3">
      <c r="B298" s="19"/>
    </row>
    <row r="299" spans="2:2" x14ac:dyDescent="0.3">
      <c r="B299" s="19"/>
    </row>
    <row r="300" spans="2:2" x14ac:dyDescent="0.3">
      <c r="B300" s="19"/>
    </row>
    <row r="301" spans="2:2" x14ac:dyDescent="0.3">
      <c r="B301" s="19"/>
    </row>
    <row r="302" spans="2:2" x14ac:dyDescent="0.3">
      <c r="B302" s="19"/>
    </row>
    <row r="303" spans="2:2" x14ac:dyDescent="0.3">
      <c r="B303" s="19"/>
    </row>
    <row r="304" spans="2:2" x14ac:dyDescent="0.3">
      <c r="B304" s="19"/>
    </row>
    <row r="305" spans="2:2" x14ac:dyDescent="0.3">
      <c r="B305" s="19"/>
    </row>
    <row r="306" spans="2:2" x14ac:dyDescent="0.3">
      <c r="B306" s="19"/>
    </row>
    <row r="307" spans="2:2" x14ac:dyDescent="0.3">
      <c r="B307" s="19"/>
    </row>
    <row r="308" spans="2:2" x14ac:dyDescent="0.3">
      <c r="B308" s="19"/>
    </row>
    <row r="309" spans="2:2" x14ac:dyDescent="0.3">
      <c r="B309" s="19"/>
    </row>
    <row r="310" spans="2:2" x14ac:dyDescent="0.3">
      <c r="B310" s="19"/>
    </row>
    <row r="311" spans="2:2" x14ac:dyDescent="0.3">
      <c r="B311" s="19"/>
    </row>
    <row r="312" spans="2:2" x14ac:dyDescent="0.3">
      <c r="B312" s="19"/>
    </row>
    <row r="313" spans="2:2" x14ac:dyDescent="0.3">
      <c r="B313" s="19"/>
    </row>
    <row r="314" spans="2:2" x14ac:dyDescent="0.3">
      <c r="B314" s="19"/>
    </row>
    <row r="315" spans="2:2" x14ac:dyDescent="0.3">
      <c r="B315" s="19"/>
    </row>
    <row r="316" spans="2:2" x14ac:dyDescent="0.3">
      <c r="B316" s="19"/>
    </row>
    <row r="317" spans="2:2" x14ac:dyDescent="0.3">
      <c r="B317" s="19"/>
    </row>
    <row r="318" spans="2:2" x14ac:dyDescent="0.3">
      <c r="B318" s="19"/>
    </row>
    <row r="319" spans="2:2" x14ac:dyDescent="0.3">
      <c r="B319" s="19"/>
    </row>
    <row r="320" spans="2:2" x14ac:dyDescent="0.3">
      <c r="B320" s="19"/>
    </row>
    <row r="321" spans="2:2" x14ac:dyDescent="0.3">
      <c r="B321" s="19"/>
    </row>
    <row r="322" spans="2:2" x14ac:dyDescent="0.3">
      <c r="B322" s="19"/>
    </row>
    <row r="323" spans="2:2" x14ac:dyDescent="0.3">
      <c r="B323" s="19"/>
    </row>
    <row r="324" spans="2:2" x14ac:dyDescent="0.3">
      <c r="B324" s="19"/>
    </row>
    <row r="325" spans="2:2" x14ac:dyDescent="0.3">
      <c r="B325" s="19"/>
    </row>
    <row r="326" spans="2:2" x14ac:dyDescent="0.3">
      <c r="B326" s="19"/>
    </row>
    <row r="327" spans="2:2" x14ac:dyDescent="0.3">
      <c r="B327" s="19"/>
    </row>
    <row r="328" spans="2:2" x14ac:dyDescent="0.3">
      <c r="B328" s="19"/>
    </row>
    <row r="329" spans="2:2" x14ac:dyDescent="0.3">
      <c r="B329" s="19"/>
    </row>
    <row r="330" spans="2:2" x14ac:dyDescent="0.3">
      <c r="B330" s="19"/>
    </row>
    <row r="331" spans="2:2" x14ac:dyDescent="0.3">
      <c r="B331" s="19"/>
    </row>
    <row r="332" spans="2:2" x14ac:dyDescent="0.3">
      <c r="B332" s="19"/>
    </row>
    <row r="333" spans="2:2" x14ac:dyDescent="0.3">
      <c r="B333" s="19"/>
    </row>
    <row r="334" spans="2:2" x14ac:dyDescent="0.3">
      <c r="B334" s="19"/>
    </row>
    <row r="335" spans="2:2" x14ac:dyDescent="0.3">
      <c r="B335" s="19"/>
    </row>
    <row r="336" spans="2:2" x14ac:dyDescent="0.3">
      <c r="B336" s="19"/>
    </row>
    <row r="337" spans="2:2" x14ac:dyDescent="0.3">
      <c r="B337" s="19"/>
    </row>
    <row r="338" spans="2:2" x14ac:dyDescent="0.3">
      <c r="B338" s="19"/>
    </row>
    <row r="339" spans="2:2" x14ac:dyDescent="0.3">
      <c r="B339" s="19"/>
    </row>
    <row r="340" spans="2:2" x14ac:dyDescent="0.3">
      <c r="B340" s="19"/>
    </row>
    <row r="341" spans="2:2" x14ac:dyDescent="0.3">
      <c r="B341" s="19"/>
    </row>
    <row r="342" spans="2:2" x14ac:dyDescent="0.3">
      <c r="B342" s="19"/>
    </row>
    <row r="343" spans="2:2" x14ac:dyDescent="0.3">
      <c r="B343" s="19"/>
    </row>
    <row r="344" spans="2:2" x14ac:dyDescent="0.3">
      <c r="B344" s="19"/>
    </row>
    <row r="345" spans="2:2" x14ac:dyDescent="0.3">
      <c r="B345" s="19"/>
    </row>
    <row r="346" spans="2:2" x14ac:dyDescent="0.3">
      <c r="B346" s="19"/>
    </row>
    <row r="347" spans="2:2" x14ac:dyDescent="0.3">
      <c r="B347" s="19"/>
    </row>
    <row r="348" spans="2:2" x14ac:dyDescent="0.3">
      <c r="B348" s="19"/>
    </row>
    <row r="349" spans="2:2" x14ac:dyDescent="0.3">
      <c r="B349" s="19"/>
    </row>
    <row r="350" spans="2:2" x14ac:dyDescent="0.3">
      <c r="B350" s="19"/>
    </row>
    <row r="351" spans="2:2" x14ac:dyDescent="0.3">
      <c r="B351" s="19"/>
    </row>
    <row r="352" spans="2:2" x14ac:dyDescent="0.3">
      <c r="B352" s="19"/>
    </row>
    <row r="353" spans="2:2" x14ac:dyDescent="0.3">
      <c r="B353" s="19"/>
    </row>
    <row r="354" spans="2:2" x14ac:dyDescent="0.3">
      <c r="B354" s="19"/>
    </row>
    <row r="355" spans="2:2" x14ac:dyDescent="0.3">
      <c r="B355" s="19"/>
    </row>
    <row r="356" spans="2:2" x14ac:dyDescent="0.3">
      <c r="B356" s="19"/>
    </row>
    <row r="357" spans="2:2" x14ac:dyDescent="0.3">
      <c r="B357" s="19"/>
    </row>
    <row r="358" spans="2:2" x14ac:dyDescent="0.3">
      <c r="B358" s="19"/>
    </row>
    <row r="359" spans="2:2" x14ac:dyDescent="0.3">
      <c r="B359" s="19"/>
    </row>
    <row r="360" spans="2:2" x14ac:dyDescent="0.3">
      <c r="B360" s="19"/>
    </row>
    <row r="361" spans="2:2" x14ac:dyDescent="0.3">
      <c r="B361" s="19"/>
    </row>
    <row r="362" spans="2:2" x14ac:dyDescent="0.3">
      <c r="B362" s="19"/>
    </row>
    <row r="363" spans="2:2" x14ac:dyDescent="0.3">
      <c r="B363" s="19"/>
    </row>
    <row r="364" spans="2:2" x14ac:dyDescent="0.3">
      <c r="B364" s="19"/>
    </row>
    <row r="365" spans="2:2" x14ac:dyDescent="0.3">
      <c r="B365" s="19"/>
    </row>
    <row r="366" spans="2:2" x14ac:dyDescent="0.3">
      <c r="B366" s="19"/>
    </row>
    <row r="367" spans="2:2" x14ac:dyDescent="0.3">
      <c r="B367" s="19"/>
    </row>
    <row r="368" spans="2:2" x14ac:dyDescent="0.3">
      <c r="B368" s="19"/>
    </row>
    <row r="369" spans="2:2" x14ac:dyDescent="0.3">
      <c r="B369" s="19"/>
    </row>
    <row r="370" spans="2:2" x14ac:dyDescent="0.3">
      <c r="B370" s="19"/>
    </row>
    <row r="371" spans="2:2" x14ac:dyDescent="0.3">
      <c r="B371" s="19"/>
    </row>
    <row r="372" spans="2:2" x14ac:dyDescent="0.3">
      <c r="B372" s="19"/>
    </row>
    <row r="373" spans="2:2" x14ac:dyDescent="0.3">
      <c r="B373" s="19"/>
    </row>
    <row r="374" spans="2:2" x14ac:dyDescent="0.3">
      <c r="B374" s="19"/>
    </row>
    <row r="375" spans="2:2" x14ac:dyDescent="0.3">
      <c r="B375" s="19"/>
    </row>
    <row r="376" spans="2:2" x14ac:dyDescent="0.3">
      <c r="B376" s="19"/>
    </row>
    <row r="377" spans="2:2" x14ac:dyDescent="0.3">
      <c r="B377" s="19"/>
    </row>
    <row r="378" spans="2:2" x14ac:dyDescent="0.3">
      <c r="B378" s="19"/>
    </row>
    <row r="379" spans="2:2" x14ac:dyDescent="0.3">
      <c r="B379" s="19"/>
    </row>
    <row r="380" spans="2:2" x14ac:dyDescent="0.3">
      <c r="B380" s="19"/>
    </row>
    <row r="381" spans="2:2" x14ac:dyDescent="0.3">
      <c r="B381" s="19"/>
    </row>
    <row r="382" spans="2:2" x14ac:dyDescent="0.3">
      <c r="B382" s="19"/>
    </row>
    <row r="383" spans="2:2" x14ac:dyDescent="0.3">
      <c r="B383" s="19"/>
    </row>
    <row r="384" spans="2:2" x14ac:dyDescent="0.3">
      <c r="B384" s="19"/>
    </row>
    <row r="385" spans="2:2" x14ac:dyDescent="0.3">
      <c r="B385" s="19"/>
    </row>
    <row r="386" spans="2:2" x14ac:dyDescent="0.3">
      <c r="B386" s="19"/>
    </row>
    <row r="387" spans="2:2" x14ac:dyDescent="0.3">
      <c r="B387" s="19"/>
    </row>
    <row r="388" spans="2:2" x14ac:dyDescent="0.3">
      <c r="B388" s="19"/>
    </row>
    <row r="389" spans="2:2" x14ac:dyDescent="0.3">
      <c r="B389" s="19"/>
    </row>
    <row r="390" spans="2:2" x14ac:dyDescent="0.3">
      <c r="B390" s="19"/>
    </row>
    <row r="391" spans="2:2" x14ac:dyDescent="0.3">
      <c r="B391" s="19"/>
    </row>
    <row r="392" spans="2:2" x14ac:dyDescent="0.3">
      <c r="B392" s="19"/>
    </row>
    <row r="393" spans="2:2" x14ac:dyDescent="0.3">
      <c r="B393" s="19"/>
    </row>
    <row r="394" spans="2:2" x14ac:dyDescent="0.3">
      <c r="B394" s="19"/>
    </row>
    <row r="395" spans="2:2" x14ac:dyDescent="0.3">
      <c r="B395" s="19"/>
    </row>
    <row r="396" spans="2:2" x14ac:dyDescent="0.3">
      <c r="B396" s="19"/>
    </row>
    <row r="397" spans="2:2" x14ac:dyDescent="0.3">
      <c r="B397" s="19"/>
    </row>
    <row r="398" spans="2:2" x14ac:dyDescent="0.3">
      <c r="B398" s="19"/>
    </row>
    <row r="399" spans="2:2" x14ac:dyDescent="0.3">
      <c r="B399" s="19"/>
    </row>
    <row r="400" spans="2:2" x14ac:dyDescent="0.3">
      <c r="B400" s="19"/>
    </row>
    <row r="401" spans="2:2" x14ac:dyDescent="0.3">
      <c r="B401" s="19"/>
    </row>
    <row r="402" spans="2:2" x14ac:dyDescent="0.3">
      <c r="B402" s="19"/>
    </row>
    <row r="403" spans="2:2" x14ac:dyDescent="0.3">
      <c r="B403" s="19"/>
    </row>
    <row r="404" spans="2:2" x14ac:dyDescent="0.3">
      <c r="B404" s="19"/>
    </row>
    <row r="405" spans="2:2" x14ac:dyDescent="0.3">
      <c r="B405" s="19"/>
    </row>
    <row r="406" spans="2:2" x14ac:dyDescent="0.3">
      <c r="B406" s="19"/>
    </row>
    <row r="407" spans="2:2" x14ac:dyDescent="0.3">
      <c r="B407" s="19"/>
    </row>
    <row r="408" spans="2:2" x14ac:dyDescent="0.3">
      <c r="B408" s="19"/>
    </row>
    <row r="409" spans="2:2" x14ac:dyDescent="0.3">
      <c r="B409" s="19"/>
    </row>
    <row r="410" spans="2:2" x14ac:dyDescent="0.3">
      <c r="B410" s="19"/>
    </row>
    <row r="411" spans="2:2" x14ac:dyDescent="0.3">
      <c r="B411" s="19"/>
    </row>
    <row r="412" spans="2:2" x14ac:dyDescent="0.3">
      <c r="B412" s="19"/>
    </row>
    <row r="413" spans="2:2" x14ac:dyDescent="0.3">
      <c r="B413" s="19"/>
    </row>
    <row r="414" spans="2:2" x14ac:dyDescent="0.3">
      <c r="B414" s="19"/>
    </row>
    <row r="415" spans="2:2" x14ac:dyDescent="0.3">
      <c r="B415" s="19"/>
    </row>
    <row r="416" spans="2:2" x14ac:dyDescent="0.3">
      <c r="B416" s="19"/>
    </row>
    <row r="417" spans="2:2" x14ac:dyDescent="0.3">
      <c r="B417" s="19"/>
    </row>
    <row r="418" spans="2:2" x14ac:dyDescent="0.3">
      <c r="B418" s="19"/>
    </row>
    <row r="419" spans="2:2" x14ac:dyDescent="0.3">
      <c r="B419" s="19"/>
    </row>
    <row r="420" spans="2:2" x14ac:dyDescent="0.3">
      <c r="B420" s="19"/>
    </row>
  </sheetData>
  <pageMargins left="0.99" right="0.42" top="0.41" bottom="0.53" header="0.26" footer="0.33"/>
  <pageSetup paperSize="9" fitToHeight="0" orientation="portrait" r:id="rId1"/>
  <headerFooter alignWithMargins="0">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54_59_BoQ</vt:lpstr>
      <vt:lpstr>'54_59_BoQ'!Print_Area</vt:lpstr>
      <vt:lpstr>'54_59_BoQ'!Print_Titles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Girgvliani</dc:creator>
  <cp:lastModifiedBy>David Girgvliani</cp:lastModifiedBy>
  <cp:lastPrinted>2023-03-20T17:37:55Z</cp:lastPrinted>
  <dcterms:created xsi:type="dcterms:W3CDTF">2021-04-06T06:01:53Z</dcterms:created>
  <dcterms:modified xsi:type="dcterms:W3CDTF">2023-05-02T10:01:03Z</dcterms:modified>
</cp:coreProperties>
</file>