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8331BFDC-BB06-4FCC-90A8-E4A3FB593E16}" xr6:coauthVersionLast="47" xr6:coauthVersionMax="47" xr10:uidLastSave="{00000000-0000-0000-0000-000000000000}"/>
  <bookViews>
    <workbookView xWindow="-108" yWindow="-108" windowWidth="23256" windowHeight="12576" tabRatio="760" xr2:uid="{00000000-000D-0000-FFFF-FFFF00000000}"/>
  </bookViews>
  <sheets>
    <sheet name="მარტვილი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" i="5" l="1"/>
  <c r="J71" i="5" s="1"/>
  <c r="J8" i="5"/>
  <c r="J10" i="5"/>
  <c r="J11" i="5"/>
  <c r="J12" i="5"/>
  <c r="J18" i="5"/>
  <c r="J24" i="5"/>
  <c r="J25" i="5"/>
  <c r="J28" i="5"/>
  <c r="J29" i="5"/>
  <c r="J32" i="5"/>
  <c r="J36" i="5"/>
  <c r="J37" i="5"/>
  <c r="J38" i="5"/>
  <c r="K38" i="5" s="1"/>
  <c r="J41" i="5"/>
  <c r="J42" i="5"/>
  <c r="J43" i="5"/>
  <c r="J50" i="5"/>
  <c r="J54" i="5"/>
  <c r="J55" i="5"/>
  <c r="J58" i="5"/>
  <c r="J59" i="5"/>
  <c r="J60" i="5"/>
  <c r="J62" i="5"/>
  <c r="J65" i="5"/>
  <c r="J68" i="5"/>
  <c r="J70" i="5"/>
  <c r="J72" i="5"/>
  <c r="J73" i="5"/>
  <c r="J74" i="5"/>
  <c r="K74" i="5" s="1"/>
  <c r="H8" i="5"/>
  <c r="H10" i="5"/>
  <c r="H11" i="5"/>
  <c r="H12" i="5"/>
  <c r="H18" i="5"/>
  <c r="H24" i="5"/>
  <c r="H25" i="5"/>
  <c r="H28" i="5"/>
  <c r="H29" i="5"/>
  <c r="H32" i="5"/>
  <c r="H36" i="5"/>
  <c r="H37" i="5"/>
  <c r="H38" i="5"/>
  <c r="H41" i="5"/>
  <c r="H42" i="5"/>
  <c r="H43" i="5"/>
  <c r="H50" i="5"/>
  <c r="H54" i="5"/>
  <c r="H55" i="5"/>
  <c r="H58" i="5"/>
  <c r="H59" i="5"/>
  <c r="H60" i="5"/>
  <c r="H65" i="5"/>
  <c r="H68" i="5"/>
  <c r="H70" i="5"/>
  <c r="H72" i="5"/>
  <c r="H73" i="5"/>
  <c r="H74" i="5"/>
  <c r="F8" i="5"/>
  <c r="F10" i="5"/>
  <c r="F11" i="5"/>
  <c r="F12" i="5"/>
  <c r="F18" i="5"/>
  <c r="F24" i="5"/>
  <c r="F25" i="5"/>
  <c r="F28" i="5"/>
  <c r="F29" i="5"/>
  <c r="F31" i="5"/>
  <c r="F32" i="5"/>
  <c r="F36" i="5"/>
  <c r="F37" i="5"/>
  <c r="F38" i="5"/>
  <c r="F41" i="5"/>
  <c r="F42" i="5"/>
  <c r="F43" i="5"/>
  <c r="F50" i="5"/>
  <c r="F54" i="5"/>
  <c r="F55" i="5"/>
  <c r="F58" i="5"/>
  <c r="F59" i="5"/>
  <c r="F60" i="5"/>
  <c r="F62" i="5"/>
  <c r="F63" i="5"/>
  <c r="F65" i="5"/>
  <c r="F68" i="5"/>
  <c r="F70" i="5"/>
  <c r="F71" i="5"/>
  <c r="F72" i="5"/>
  <c r="F73" i="5"/>
  <c r="F74" i="5"/>
  <c r="D7" i="5"/>
  <c r="D62" i="5"/>
  <c r="D63" i="5" s="1"/>
  <c r="J63" i="5" s="1"/>
  <c r="D45" i="5"/>
  <c r="H45" i="5" s="1"/>
  <c r="D49" i="5"/>
  <c r="H49" i="5" s="1"/>
  <c r="D56" i="5"/>
  <c r="F56" i="5" s="1"/>
  <c r="D39" i="5"/>
  <c r="J39" i="5" s="1"/>
  <c r="D35" i="5"/>
  <c r="F35" i="5" s="1"/>
  <c r="D31" i="5"/>
  <c r="J31" i="5" s="1"/>
  <c r="D23" i="5"/>
  <c r="J23" i="5" s="1"/>
  <c r="D15" i="5"/>
  <c r="D18" i="5" s="1"/>
  <c r="D14" i="5"/>
  <c r="H14" i="5" s="1"/>
  <c r="K43" i="5" l="1"/>
  <c r="F39" i="5"/>
  <c r="K10" i="5"/>
  <c r="F15" i="5"/>
  <c r="K29" i="5"/>
  <c r="K8" i="5"/>
  <c r="F23" i="5"/>
  <c r="K11" i="5"/>
  <c r="K72" i="5"/>
  <c r="K59" i="5"/>
  <c r="K37" i="5"/>
  <c r="K65" i="5"/>
  <c r="K28" i="5"/>
  <c r="K60" i="5"/>
  <c r="K24" i="5"/>
  <c r="K18" i="5"/>
  <c r="K54" i="5"/>
  <c r="K32" i="5"/>
  <c r="K58" i="5"/>
  <c r="K68" i="5"/>
  <c r="K42" i="5"/>
  <c r="K25" i="5"/>
  <c r="K12" i="5"/>
  <c r="K55" i="5"/>
  <c r="K50" i="5"/>
  <c r="K41" i="5"/>
  <c r="K36" i="5"/>
  <c r="K70" i="5"/>
  <c r="J14" i="5"/>
  <c r="K14" i="5" s="1"/>
  <c r="K73" i="5"/>
  <c r="F49" i="5"/>
  <c r="H35" i="5"/>
  <c r="J45" i="5"/>
  <c r="F14" i="5"/>
  <c r="H56" i="5"/>
  <c r="F45" i="5"/>
  <c r="H63" i="5"/>
  <c r="K63" i="5" s="1"/>
  <c r="H39" i="5"/>
  <c r="K39" i="5" s="1"/>
  <c r="H31" i="5"/>
  <c r="K31" i="5" s="1"/>
  <c r="H23" i="5"/>
  <c r="K23" i="5" s="1"/>
  <c r="H15" i="5"/>
  <c r="J49" i="5"/>
  <c r="J35" i="5"/>
  <c r="D53" i="5"/>
  <c r="H62" i="5"/>
  <c r="K62" i="5" s="1"/>
  <c r="J56" i="5"/>
  <c r="J15" i="5"/>
  <c r="H71" i="5"/>
  <c r="K71" i="5" s="1"/>
  <c r="D66" i="5"/>
  <c r="D34" i="5"/>
  <c r="D52" i="5"/>
  <c r="D64" i="5"/>
  <c r="D40" i="5"/>
  <c r="D46" i="5"/>
  <c r="D48" i="5"/>
  <c r="D51" i="5"/>
  <c r="D61" i="5"/>
  <c r="D57" i="5"/>
  <c r="D33" i="5"/>
  <c r="D44" i="5"/>
  <c r="D26" i="5"/>
  <c r="D20" i="5"/>
  <c r="D17" i="5"/>
  <c r="K56" i="5" l="1"/>
  <c r="K49" i="5"/>
  <c r="K35" i="5"/>
  <c r="F46" i="5"/>
  <c r="H46" i="5"/>
  <c r="J46" i="5"/>
  <c r="H64" i="5"/>
  <c r="J64" i="5"/>
  <c r="F64" i="5"/>
  <c r="H26" i="5"/>
  <c r="J26" i="5"/>
  <c r="F26" i="5"/>
  <c r="F44" i="5"/>
  <c r="J44" i="5"/>
  <c r="H44" i="5"/>
  <c r="H33" i="5"/>
  <c r="J33" i="5"/>
  <c r="F33" i="5"/>
  <c r="J52" i="5"/>
  <c r="F52" i="5"/>
  <c r="H52" i="5"/>
  <c r="H57" i="5"/>
  <c r="J57" i="5"/>
  <c r="F57" i="5"/>
  <c r="J34" i="5"/>
  <c r="H34" i="5"/>
  <c r="F34" i="5"/>
  <c r="H61" i="5"/>
  <c r="F61" i="5"/>
  <c r="J61" i="5"/>
  <c r="K61" i="5" s="1"/>
  <c r="J66" i="5"/>
  <c r="F66" i="5"/>
  <c r="H66" i="5"/>
  <c r="K45" i="5"/>
  <c r="F51" i="5"/>
  <c r="J51" i="5"/>
  <c r="H51" i="5"/>
  <c r="F20" i="5"/>
  <c r="J20" i="5"/>
  <c r="H20" i="5"/>
  <c r="J40" i="5"/>
  <c r="H40" i="5"/>
  <c r="F40" i="5"/>
  <c r="H53" i="5"/>
  <c r="F53" i="5"/>
  <c r="J53" i="5"/>
  <c r="K53" i="5" s="1"/>
  <c r="J17" i="5"/>
  <c r="H17" i="5"/>
  <c r="F17" i="5"/>
  <c r="H48" i="5"/>
  <c r="J48" i="5"/>
  <c r="F48" i="5"/>
  <c r="K15" i="5"/>
  <c r="D47" i="5"/>
  <c r="K26" i="5" l="1"/>
  <c r="K64" i="5"/>
  <c r="K52" i="5"/>
  <c r="K48" i="5"/>
  <c r="K40" i="5"/>
  <c r="K46" i="5"/>
  <c r="K34" i="5"/>
  <c r="K33" i="5"/>
  <c r="K20" i="5"/>
  <c r="K66" i="5"/>
  <c r="K17" i="5"/>
  <c r="K57" i="5"/>
  <c r="J47" i="5"/>
  <c r="H47" i="5"/>
  <c r="F47" i="5"/>
  <c r="K44" i="5"/>
  <c r="K51" i="5"/>
  <c r="D13" i="5"/>
  <c r="D9" i="5"/>
  <c r="K47" i="5" l="1"/>
  <c r="H9" i="5"/>
  <c r="J9" i="5"/>
  <c r="F9" i="5"/>
  <c r="H13" i="5"/>
  <c r="F13" i="5"/>
  <c r="J13" i="5"/>
  <c r="K13" i="5" s="1"/>
  <c r="D30" i="5"/>
  <c r="D27" i="5"/>
  <c r="D21" i="5"/>
  <c r="H30" i="5" l="1"/>
  <c r="F30" i="5"/>
  <c r="J30" i="5"/>
  <c r="K30" i="5" s="1"/>
  <c r="H21" i="5"/>
  <c r="F21" i="5"/>
  <c r="J21" i="5"/>
  <c r="K9" i="5"/>
  <c r="F27" i="5"/>
  <c r="J27" i="5"/>
  <c r="H27" i="5"/>
  <c r="D22" i="5"/>
  <c r="D16" i="5"/>
  <c r="D19" i="5"/>
  <c r="K21" i="5" l="1"/>
  <c r="F19" i="5"/>
  <c r="J19" i="5"/>
  <c r="H19" i="5"/>
  <c r="F22" i="5"/>
  <c r="H22" i="5"/>
  <c r="J22" i="5"/>
  <c r="J16" i="5"/>
  <c r="H16" i="5"/>
  <c r="F16" i="5"/>
  <c r="K27" i="5"/>
  <c r="J7" i="5"/>
  <c r="H7" i="5"/>
  <c r="F7" i="5"/>
  <c r="K16" i="5" l="1"/>
  <c r="K22" i="5"/>
  <c r="K19" i="5"/>
  <c r="D67" i="5"/>
  <c r="K7" i="5"/>
  <c r="D69" i="5" l="1"/>
  <c r="F67" i="5"/>
  <c r="J67" i="5"/>
  <c r="H67" i="5"/>
  <c r="K67" i="5" l="1"/>
  <c r="H69" i="5"/>
  <c r="F69" i="5"/>
  <c r="F75" i="5" s="1"/>
  <c r="K76" i="5" s="1"/>
  <c r="J69" i="5"/>
  <c r="H75" i="5"/>
  <c r="K69" i="5" l="1"/>
  <c r="K75" i="5" s="1"/>
  <c r="K77" i="5" s="1"/>
  <c r="K78" i="5" s="1"/>
  <c r="K79" i="5" s="1"/>
  <c r="K80" i="5" s="1"/>
  <c r="K81" i="5" s="1"/>
  <c r="K82" i="5" s="1"/>
  <c r="K83" i="5" s="1"/>
  <c r="K84" i="5" s="1"/>
  <c r="K85" i="5" s="1"/>
  <c r="J75" i="5"/>
</calcChain>
</file>

<file path=xl/sharedStrings.xml><?xml version="1.0" encoding="utf-8"?>
<sst xmlns="http://schemas.openxmlformats.org/spreadsheetml/2006/main" count="163" uniqueCount="72">
  <si>
    <t>NN</t>
  </si>
  <si>
    <t>სამუშაოების დასახელება</t>
  </si>
  <si>
    <t>განზ</t>
  </si>
  <si>
    <t>რაოდენობა</t>
  </si>
  <si>
    <t>ხელფასი</t>
  </si>
  <si>
    <t>ჯამი</t>
  </si>
  <si>
    <t>ერთ ფასი</t>
  </si>
  <si>
    <t>მ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</si>
  <si>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</si>
  <si>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</si>
  <si>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</si>
  <si>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</si>
  <si>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</si>
  <si>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>მანქ/სთ</t>
  </si>
  <si>
    <r>
      <t>მ</t>
    </r>
    <r>
      <rPr>
        <sz val="9"/>
        <color theme="1"/>
        <rFont val="Cambria"/>
        <family val="1"/>
        <charset val="204"/>
      </rPr>
      <t>³</t>
    </r>
  </si>
  <si>
    <t>მანქანა-მექანიზმები და სხვა მანქანები</t>
  </si>
  <si>
    <t>ბეტონის ტუმბო</t>
  </si>
  <si>
    <t>მ³</t>
  </si>
  <si>
    <t>მ²</t>
  </si>
  <si>
    <t xml:space="preserve">ერთ ფასი </t>
  </si>
  <si>
    <t>სულ ჯამი</t>
  </si>
  <si>
    <t>დღგ</t>
  </si>
  <si>
    <t>მასალები</t>
  </si>
  <si>
    <t xml:space="preserve">პრაიმერი ბიტუმის </t>
  </si>
  <si>
    <t xml:space="preserve">სატკეპნი პნევმატური </t>
  </si>
  <si>
    <t xml:space="preserve">ექსკავატორი </t>
  </si>
  <si>
    <t>საყალიბე ფარი ლამინირებული ფანერა 2440*1220*18მმ</t>
  </si>
  <si>
    <t>ხის კოჭი საყალიბე ფარისათვის</t>
  </si>
  <si>
    <t xml:space="preserve">სხვა მასალები    </t>
  </si>
  <si>
    <t>არმატურა  Ø 12მმ</t>
  </si>
  <si>
    <t>საქსოვი მავთული</t>
  </si>
  <si>
    <t>ელექტროდი</t>
  </si>
  <si>
    <t>ლითონია საჭრელი დისკი</t>
  </si>
  <si>
    <t>ცალ</t>
  </si>
  <si>
    <t xml:space="preserve">ლურსმანი </t>
  </si>
  <si>
    <r>
      <t>მ</t>
    </r>
    <r>
      <rPr>
        <sz val="9"/>
        <color theme="1"/>
        <rFont val="Arial"/>
        <family val="2"/>
        <charset val="204"/>
      </rPr>
      <t>²</t>
    </r>
  </si>
  <si>
    <t>ფიცარი</t>
  </si>
  <si>
    <t>ძელაკი</t>
  </si>
  <si>
    <r>
      <t>მ</t>
    </r>
    <r>
      <rPr>
        <sz val="10"/>
        <color theme="1"/>
        <rFont val="Calibri"/>
        <family val="2"/>
      </rPr>
      <t>³</t>
    </r>
  </si>
  <si>
    <t>მიწის დამუშავება ქვაბულში ხელით</t>
  </si>
  <si>
    <t>ღორღის ფენილის მოწყობა ქვაბულში 15სმ სისქით</t>
  </si>
  <si>
    <t>ბეტონი B12</t>
  </si>
  <si>
    <t xml:space="preserve"> </t>
  </si>
  <si>
    <t>ზედმეტი გრუტის დატვირთვა და გატანა ავტო თვითმცლელით</t>
  </si>
  <si>
    <t xml:space="preserve">ჭის რკ/ბეტონის რგოლები </t>
  </si>
  <si>
    <t>ამწეკრანი</t>
  </si>
  <si>
    <t>ღორღი</t>
  </si>
  <si>
    <t>რულონური საიზოლაციო (ლინოკრომი ან სხვა მსგავსი )</t>
  </si>
  <si>
    <t>თხევადი გაზი პროპანი</t>
  </si>
  <si>
    <t>ბეტონი  B30 W6</t>
  </si>
  <si>
    <t>ბლოკი 20*40*15 სმ</t>
  </si>
  <si>
    <t>ქვიშაცემენტის ნარევი</t>
  </si>
  <si>
    <t>რულონური საიზოლაციო ლინოკრომი</t>
  </si>
  <si>
    <t>მიწის დამუშავება ქვაბულისათვის ექსკავატორით (დამკვეთთან შეთანხმება)</t>
  </si>
  <si>
    <t>გრუნტის წყლის შემკრები საკანალიზაციო ჭის რგოლების მონტაჟი (დამკვეთთან შეთანხმება)</t>
  </si>
  <si>
    <t>ბეტონის მომზადება 10 სმ და ჰიდროიზოლაცია (დამკვეთთან შეთანხმება)</t>
  </si>
  <si>
    <t>მონოლითური რკ/ბეტონის  საფუძვლის ფილის მოწყობა  (ფილაში კედლის პერიმეტრის საიზოლაციო რეზინოვანი ჩანართის მოწყობა (დამკვეთთან შეთანხმება))</t>
  </si>
  <si>
    <t>ბეტონის დანამატი W6 (დამკვეთთან შეთანხმება)</t>
  </si>
  <si>
    <t>რეზინოვანი საიზოლაციო ზოლოვანა (დამკვეთთან შეთანხმება)</t>
  </si>
  <si>
    <t xml:space="preserve">მონოლითური რკ/ბეტონის კედლის ფილის მოწყობა (დამკვეთთან შეთანხმება) </t>
  </si>
  <si>
    <t>საკანალიზაციო მილი დ150</t>
  </si>
  <si>
    <t>ფასონური ნაწილები და დამხმარე მასალები</t>
  </si>
  <si>
    <t>კომპ</t>
  </si>
  <si>
    <t>გარე ქვაბულის შევსება და გადახურვის ფილის დაფარვა გრუნტით</t>
  </si>
  <si>
    <t>შიდა სივრცის დამყოფი ტიხრების ამოშენება ბეტონის ბლოკით და შელესვა ცალ მხარეს (დამკვეთთან შეთანხმება)</t>
  </si>
  <si>
    <t>მონოლითური რკ/ბეტონის გადახურვის ფილის მოწყობა (დამკვეთთან შეთანხმება)</t>
  </si>
  <si>
    <t>გარე კედლებისა და გადხურავის ფილის ჰიდროიზოლაცია (დამკვეთთან შეთანხმება)</t>
  </si>
  <si>
    <t>გარე საკანალიზაციო მილგაყვანილობის მოწყობა (დამკვეთთან შეთანხმება)</t>
  </si>
  <si>
    <t>საკანალიზაციო ჭების მოწყობა (დამკვეთთან შეთანხმება)</t>
  </si>
  <si>
    <t>გადახურვის ფილაში ასახდელი ხუფის მონტაჟი (დამკვეთთან შეთანხმება)</t>
  </si>
  <si>
    <t>გაუთვალისწინებელი ხარჯები</t>
  </si>
  <si>
    <t>მარტვილის კლინიკის ტერიტორიაზე გამწმენდი ნაგებობის მშენებლობის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</si>
</sst>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sz val="9"/>
      <color theme="1"/>
      <name val="Cambria"/>
      <family val="1"/>
      <charset val="204"/>
    </font>
    <font>
      <sz val="8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name val="Arial Cyr"/>
      <charset val="204"/>
    </font>
    <font>
      <b/>
      <sz val="10"/>
      <name val="Sylfaen"/>
      <family val="1"/>
      <charset val="204"/>
    </font>
    <font>
      <sz val="12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sz val="10"/>
      <name val="Sylfaen"/>
      <family val="1"/>
    </font>
    <font>
      <sz val="9"/>
      <name val="Sylfaen"/>
      <family val="1"/>
    </font>
    <font>
      <sz val="9"/>
      <name val="Sylfaen"/>
      <family val="1"/>
      <charset val="204"/>
    </font>
    <font>
      <sz val="9"/>
      <color theme="1"/>
      <name val="Arial"/>
      <family val="2"/>
      <charset val="204"/>
    </font>
    <font>
      <b/>
      <sz val="10"/>
      <name val="Sylfaen"/>
      <family val="1"/>
    </font>
    <font>
      <b/>
      <sz val="12"/>
      <color theme="1"/>
      <name val="Sylfaen"/>
      <family val="1"/>
    </font>
    <font>
      <sz val="10"/>
      <color theme="1"/>
      <name val="Calibri"/>
      <family val="2"/>
    </font>
    <font>
      <sz val="8"/>
      <color theme="1"/>
      <name val="Sylfaen"/>
      <family val="1"/>
    </font>
    <font>
      <b/>
      <sz val="9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</cellXfs>
  <cellStyles count="3">
    <cellStyle name="Normal" xfId="0" builtinId="0"/>
    <cellStyle name="silfain" xfId="2" xr:uid="{00000000-0005-0000-0000-000001000000}"/>
    <cellStyle name="Обычный_Лист1" xfId="1" xr:uid="{00000000-0005-0000-0000-000002000000}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K109"/>
  <sheetViews>
    <sheetView tabSelected="1" zoomScaleNormal="100" workbookViewId="0">
      <selection activeCell="M10" sqref="M10"/>
    </sheetView>
  </sheetViews>
  <sheetFormatPr defaultColWidth="9.109375" defaultRowHeight="14.4" x14ac:dyDescent="0.3"/>
  <cols>
    <col min="1" max="1" width="4.33203125" style="3" customWidth="1"/>
    <col min="2" max="2" width="54" style="1" customWidth="1"/>
    <col min="3" max="4" width="8.44140625" style="2" customWidth="1"/>
    <col min="5" max="5" width="8.6640625" style="2" customWidth="1"/>
    <col min="6" max="6" width="11.109375" style="2" customWidth="1"/>
    <col min="7" max="7" width="7.33203125" style="2" customWidth="1"/>
    <col min="8" max="8" width="11.6640625" style="2" customWidth="1"/>
    <col min="9" max="9" width="7.44140625" style="2" customWidth="1"/>
    <col min="10" max="10" width="10.6640625" style="2" customWidth="1"/>
    <col min="11" max="11" width="12.6640625" style="2" customWidth="1"/>
    <col min="12" max="16384" width="9.109375" style="1"/>
  </cols>
  <sheetData>
    <row r="2" spans="1:11" ht="20.25" customHeight="1" x14ac:dyDescent="0.3">
      <c r="A2" s="11"/>
      <c r="B2" s="60" t="s">
        <v>71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ht="20.25" customHeight="1" x14ac:dyDescent="0.3">
      <c r="A3" s="11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3" customFormat="1" ht="25.2" customHeight="1" x14ac:dyDescent="0.3">
      <c r="A4" s="54" t="s">
        <v>0</v>
      </c>
      <c r="B4" s="54" t="s">
        <v>1</v>
      </c>
      <c r="C4" s="54" t="s">
        <v>2</v>
      </c>
      <c r="D4" s="56" t="s">
        <v>3</v>
      </c>
      <c r="E4" s="58" t="s">
        <v>22</v>
      </c>
      <c r="F4" s="59"/>
      <c r="G4" s="63" t="s">
        <v>4</v>
      </c>
      <c r="H4" s="59"/>
      <c r="I4" s="61" t="s">
        <v>15</v>
      </c>
      <c r="J4" s="62"/>
      <c r="K4" s="54" t="s">
        <v>5</v>
      </c>
    </row>
    <row r="5" spans="1:11" s="24" customFormat="1" x14ac:dyDescent="0.3">
      <c r="A5" s="55"/>
      <c r="B5" s="55"/>
      <c r="C5" s="55"/>
      <c r="D5" s="57"/>
      <c r="E5" s="47" t="s">
        <v>19</v>
      </c>
      <c r="F5" s="47" t="s">
        <v>5</v>
      </c>
      <c r="G5" s="47" t="s">
        <v>19</v>
      </c>
      <c r="H5" s="47" t="s">
        <v>5</v>
      </c>
      <c r="I5" s="47" t="s">
        <v>6</v>
      </c>
      <c r="J5" s="47" t="s">
        <v>5</v>
      </c>
      <c r="K5" s="55"/>
    </row>
    <row r="6" spans="1:11" s="2" customFormat="1" x14ac:dyDescent="0.3">
      <c r="A6" s="16">
        <v>1</v>
      </c>
      <c r="B6" s="17">
        <v>2</v>
      </c>
      <c r="C6" s="17">
        <v>3</v>
      </c>
      <c r="D6" s="17">
        <v>4</v>
      </c>
      <c r="E6" s="17"/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</row>
    <row r="7" spans="1:11" s="2" customFormat="1" ht="35.4" customHeight="1" x14ac:dyDescent="0.3">
      <c r="A7" s="53">
        <v>2</v>
      </c>
      <c r="B7" s="27" t="s">
        <v>53</v>
      </c>
      <c r="C7" s="23" t="s">
        <v>38</v>
      </c>
      <c r="D7" s="51">
        <f>3.5*3.5*9.5</f>
        <v>116.375</v>
      </c>
      <c r="E7" s="23"/>
      <c r="F7" s="44">
        <f t="shared" ref="F7:F70" si="0">E7*D7</f>
        <v>0</v>
      </c>
      <c r="G7" s="23"/>
      <c r="H7" s="44">
        <f t="shared" ref="H7:H70" si="1">G7*D7</f>
        <v>0</v>
      </c>
      <c r="I7" s="23"/>
      <c r="J7" s="19">
        <f t="shared" ref="J7:J70" si="2">I7*D7</f>
        <v>0</v>
      </c>
      <c r="K7" s="44">
        <f t="shared" ref="K7:K70" si="3">J7+H7+F7</f>
        <v>0</v>
      </c>
    </row>
    <row r="8" spans="1:11" s="2" customFormat="1" ht="16.8" customHeight="1" x14ac:dyDescent="0.3">
      <c r="A8" s="53">
        <v>3</v>
      </c>
      <c r="B8" s="20" t="s">
        <v>39</v>
      </c>
      <c r="C8" s="23" t="s">
        <v>38</v>
      </c>
      <c r="D8" s="23">
        <v>4</v>
      </c>
      <c r="E8" s="23"/>
      <c r="F8" s="44">
        <f t="shared" si="0"/>
        <v>0</v>
      </c>
      <c r="G8" s="23"/>
      <c r="H8" s="44">
        <f t="shared" si="1"/>
        <v>0</v>
      </c>
      <c r="I8" s="23"/>
      <c r="J8" s="19">
        <f t="shared" si="2"/>
        <v>0</v>
      </c>
      <c r="K8" s="44">
        <f t="shared" si="3"/>
        <v>0</v>
      </c>
    </row>
    <row r="9" spans="1:11" s="2" customFormat="1" ht="29.4" customHeight="1" x14ac:dyDescent="0.3">
      <c r="A9" s="53">
        <v>4</v>
      </c>
      <c r="B9" s="27" t="s">
        <v>43</v>
      </c>
      <c r="C9" s="23" t="s">
        <v>38</v>
      </c>
      <c r="D9" s="19">
        <f>D7*0.8</f>
        <v>93.100000000000009</v>
      </c>
      <c r="E9" s="23"/>
      <c r="F9" s="44">
        <f t="shared" si="0"/>
        <v>0</v>
      </c>
      <c r="G9" s="23"/>
      <c r="H9" s="44">
        <f t="shared" si="1"/>
        <v>0</v>
      </c>
      <c r="I9" s="23"/>
      <c r="J9" s="19">
        <f t="shared" si="2"/>
        <v>0</v>
      </c>
      <c r="K9" s="44">
        <f t="shared" si="3"/>
        <v>0</v>
      </c>
    </row>
    <row r="10" spans="1:11" s="2" customFormat="1" ht="29.4" customHeight="1" x14ac:dyDescent="0.3">
      <c r="A10" s="53">
        <v>5</v>
      </c>
      <c r="B10" s="27" t="s">
        <v>54</v>
      </c>
      <c r="C10" s="16" t="s">
        <v>33</v>
      </c>
      <c r="D10" s="4">
        <v>4</v>
      </c>
      <c r="E10" s="4"/>
      <c r="F10" s="44">
        <f t="shared" si="0"/>
        <v>0</v>
      </c>
      <c r="G10" s="4"/>
      <c r="H10" s="44">
        <f t="shared" si="1"/>
        <v>0</v>
      </c>
      <c r="I10" s="4"/>
      <c r="J10" s="19">
        <f t="shared" si="2"/>
        <v>0</v>
      </c>
      <c r="K10" s="44">
        <f t="shared" si="3"/>
        <v>0</v>
      </c>
    </row>
    <row r="11" spans="1:11" s="2" customFormat="1" ht="17.399999999999999" customHeight="1" x14ac:dyDescent="0.3">
      <c r="A11" s="53"/>
      <c r="B11" s="48" t="s">
        <v>44</v>
      </c>
      <c r="C11" s="49" t="s">
        <v>33</v>
      </c>
      <c r="D11" s="19">
        <v>4</v>
      </c>
      <c r="E11" s="23"/>
      <c r="F11" s="44">
        <f t="shared" si="0"/>
        <v>0</v>
      </c>
      <c r="G11" s="23"/>
      <c r="H11" s="44">
        <f t="shared" si="1"/>
        <v>0</v>
      </c>
      <c r="I11" s="23"/>
      <c r="J11" s="19">
        <f t="shared" si="2"/>
        <v>0</v>
      </c>
      <c r="K11" s="44">
        <f t="shared" si="3"/>
        <v>0</v>
      </c>
    </row>
    <row r="12" spans="1:11" s="2" customFormat="1" ht="17.399999999999999" customHeight="1" x14ac:dyDescent="0.3">
      <c r="A12" s="53"/>
      <c r="B12" s="48" t="s">
        <v>45</v>
      </c>
      <c r="C12" s="49" t="s">
        <v>13</v>
      </c>
      <c r="D12" s="19">
        <v>2</v>
      </c>
      <c r="E12" s="23"/>
      <c r="F12" s="44">
        <f t="shared" si="0"/>
        <v>0</v>
      </c>
      <c r="G12" s="23"/>
      <c r="H12" s="44">
        <f t="shared" si="1"/>
        <v>0</v>
      </c>
      <c r="I12" s="23"/>
      <c r="J12" s="19">
        <f t="shared" si="2"/>
        <v>0</v>
      </c>
      <c r="K12" s="44">
        <f t="shared" si="3"/>
        <v>0</v>
      </c>
    </row>
    <row r="13" spans="1:11" s="2" customFormat="1" ht="16.8" customHeight="1" x14ac:dyDescent="0.3">
      <c r="A13" s="53">
        <v>6</v>
      </c>
      <c r="B13" s="20" t="s">
        <v>40</v>
      </c>
      <c r="C13" s="23" t="s">
        <v>38</v>
      </c>
      <c r="D13" s="19">
        <f>3*9*0.15</f>
        <v>4.05</v>
      </c>
      <c r="E13" s="23"/>
      <c r="F13" s="44">
        <f t="shared" si="0"/>
        <v>0</v>
      </c>
      <c r="G13" s="23"/>
      <c r="H13" s="44">
        <f t="shared" si="1"/>
        <v>0</v>
      </c>
      <c r="I13" s="23"/>
      <c r="J13" s="19">
        <f t="shared" si="2"/>
        <v>0</v>
      </c>
      <c r="K13" s="44">
        <f t="shared" si="3"/>
        <v>0</v>
      </c>
    </row>
    <row r="14" spans="1:11" s="2" customFormat="1" ht="16.8" customHeight="1" x14ac:dyDescent="0.3">
      <c r="A14" s="53"/>
      <c r="B14" s="18" t="s">
        <v>46</v>
      </c>
      <c r="C14" s="23" t="s">
        <v>38</v>
      </c>
      <c r="D14" s="19">
        <f>3*9*0.15</f>
        <v>4.05</v>
      </c>
      <c r="E14" s="23"/>
      <c r="F14" s="44">
        <f t="shared" si="0"/>
        <v>0</v>
      </c>
      <c r="G14" s="23"/>
      <c r="H14" s="44">
        <f t="shared" si="1"/>
        <v>0</v>
      </c>
      <c r="I14" s="23"/>
      <c r="J14" s="19">
        <f t="shared" si="2"/>
        <v>0</v>
      </c>
      <c r="K14" s="44">
        <f t="shared" si="3"/>
        <v>0</v>
      </c>
    </row>
    <row r="15" spans="1:11" s="2" customFormat="1" ht="30" customHeight="1" x14ac:dyDescent="0.3">
      <c r="A15" s="53">
        <v>7</v>
      </c>
      <c r="B15" s="27" t="s">
        <v>55</v>
      </c>
      <c r="C15" s="34" t="s">
        <v>18</v>
      </c>
      <c r="D15" s="19">
        <f>3*9</f>
        <v>27</v>
      </c>
      <c r="E15" s="23"/>
      <c r="F15" s="44">
        <f t="shared" si="0"/>
        <v>0</v>
      </c>
      <c r="G15" s="23"/>
      <c r="H15" s="44">
        <f t="shared" si="1"/>
        <v>0</v>
      </c>
      <c r="I15" s="23"/>
      <c r="J15" s="19">
        <f t="shared" si="2"/>
        <v>0</v>
      </c>
      <c r="K15" s="44">
        <f t="shared" si="3"/>
        <v>0</v>
      </c>
    </row>
    <row r="16" spans="1:11" s="2" customFormat="1" ht="16.8" customHeight="1" x14ac:dyDescent="0.3">
      <c r="A16" s="53"/>
      <c r="B16" s="18" t="s">
        <v>41</v>
      </c>
      <c r="C16" s="23" t="s">
        <v>38</v>
      </c>
      <c r="D16" s="19">
        <f>D15*0.1</f>
        <v>2.7</v>
      </c>
      <c r="E16" s="23"/>
      <c r="F16" s="44">
        <f t="shared" si="0"/>
        <v>0</v>
      </c>
      <c r="G16" s="23"/>
      <c r="H16" s="44">
        <f t="shared" si="1"/>
        <v>0</v>
      </c>
      <c r="I16" s="23"/>
      <c r="J16" s="19">
        <f t="shared" si="2"/>
        <v>0</v>
      </c>
      <c r="K16" s="44">
        <f t="shared" si="3"/>
        <v>0</v>
      </c>
    </row>
    <row r="17" spans="1:11" s="2" customFormat="1" ht="16.8" customHeight="1" x14ac:dyDescent="0.3">
      <c r="A17" s="53"/>
      <c r="B17" s="31" t="s">
        <v>47</v>
      </c>
      <c r="C17" s="34" t="s">
        <v>18</v>
      </c>
      <c r="D17" s="19">
        <f>D15*1.12</f>
        <v>30.240000000000002</v>
      </c>
      <c r="E17" s="4"/>
      <c r="F17" s="44">
        <f t="shared" si="0"/>
        <v>0</v>
      </c>
      <c r="G17" s="4"/>
      <c r="H17" s="44">
        <f t="shared" si="1"/>
        <v>0</v>
      </c>
      <c r="I17" s="4"/>
      <c r="J17" s="19">
        <f t="shared" si="2"/>
        <v>0</v>
      </c>
      <c r="K17" s="44">
        <f t="shared" si="3"/>
        <v>0</v>
      </c>
    </row>
    <row r="18" spans="1:11" s="2" customFormat="1" ht="16.8" customHeight="1" x14ac:dyDescent="0.3">
      <c r="A18" s="53"/>
      <c r="B18" s="18" t="s">
        <v>48</v>
      </c>
      <c r="C18" s="34" t="s">
        <v>9</v>
      </c>
      <c r="D18" s="19">
        <f>D15*0.2</f>
        <v>5.4</v>
      </c>
      <c r="E18" s="23"/>
      <c r="F18" s="44">
        <f t="shared" si="0"/>
        <v>0</v>
      </c>
      <c r="G18" s="23"/>
      <c r="H18" s="44">
        <f t="shared" si="1"/>
        <v>0</v>
      </c>
      <c r="I18" s="23"/>
      <c r="J18" s="19">
        <f t="shared" si="2"/>
        <v>0</v>
      </c>
      <c r="K18" s="44">
        <f t="shared" si="3"/>
        <v>0</v>
      </c>
    </row>
    <row r="19" spans="1:11" s="2" customFormat="1" ht="16.8" customHeight="1" x14ac:dyDescent="0.3">
      <c r="A19" s="53"/>
      <c r="B19" s="18" t="s">
        <v>23</v>
      </c>
      <c r="C19" s="34" t="s">
        <v>9</v>
      </c>
      <c r="D19" s="19">
        <f>D15*0.6</f>
        <v>16.2</v>
      </c>
      <c r="E19" s="23"/>
      <c r="F19" s="44">
        <f t="shared" si="0"/>
        <v>0</v>
      </c>
      <c r="G19" s="23"/>
      <c r="H19" s="44">
        <f t="shared" si="1"/>
        <v>0</v>
      </c>
      <c r="I19" s="23"/>
      <c r="J19" s="19">
        <f t="shared" si="2"/>
        <v>0</v>
      </c>
      <c r="K19" s="44">
        <f t="shared" si="3"/>
        <v>0</v>
      </c>
    </row>
    <row r="20" spans="1:11" s="2" customFormat="1" ht="55.2" customHeight="1" x14ac:dyDescent="0.3">
      <c r="A20" s="53">
        <v>8</v>
      </c>
      <c r="B20" s="9" t="s">
        <v>56</v>
      </c>
      <c r="C20" s="12" t="s">
        <v>14</v>
      </c>
      <c r="D20" s="4">
        <f>D15*0.15</f>
        <v>4.05</v>
      </c>
      <c r="E20" s="4"/>
      <c r="F20" s="44">
        <f t="shared" si="0"/>
        <v>0</v>
      </c>
      <c r="G20" s="4"/>
      <c r="H20" s="44">
        <f t="shared" si="1"/>
        <v>0</v>
      </c>
      <c r="I20" s="4"/>
      <c r="J20" s="19">
        <f t="shared" si="2"/>
        <v>0</v>
      </c>
      <c r="K20" s="44">
        <f t="shared" si="3"/>
        <v>0</v>
      </c>
    </row>
    <row r="21" spans="1:11" s="2" customFormat="1" ht="16.8" customHeight="1" x14ac:dyDescent="0.3">
      <c r="A21" s="53"/>
      <c r="B21" s="8" t="s">
        <v>49</v>
      </c>
      <c r="C21" s="12" t="s">
        <v>14</v>
      </c>
      <c r="D21" s="4">
        <f>D20*1.02</f>
        <v>4.1310000000000002</v>
      </c>
      <c r="E21" s="4"/>
      <c r="F21" s="44">
        <f t="shared" si="0"/>
        <v>0</v>
      </c>
      <c r="G21" s="4"/>
      <c r="H21" s="44">
        <f t="shared" si="1"/>
        <v>0</v>
      </c>
      <c r="I21" s="4"/>
      <c r="J21" s="19">
        <f t="shared" si="2"/>
        <v>0</v>
      </c>
      <c r="K21" s="44">
        <f t="shared" si="3"/>
        <v>0</v>
      </c>
    </row>
    <row r="22" spans="1:11" s="2" customFormat="1" ht="16.8" customHeight="1" x14ac:dyDescent="0.3">
      <c r="A22" s="53"/>
      <c r="B22" s="8" t="s">
        <v>57</v>
      </c>
      <c r="C22" s="12" t="s">
        <v>9</v>
      </c>
      <c r="D22" s="4">
        <f>D21*4</f>
        <v>16.524000000000001</v>
      </c>
      <c r="E22" s="4"/>
      <c r="F22" s="44">
        <f t="shared" si="0"/>
        <v>0</v>
      </c>
      <c r="G22" s="4"/>
      <c r="H22" s="44">
        <f t="shared" si="1"/>
        <v>0</v>
      </c>
      <c r="I22" s="4"/>
      <c r="J22" s="19">
        <f t="shared" si="2"/>
        <v>0</v>
      </c>
      <c r="K22" s="44">
        <f t="shared" si="3"/>
        <v>0</v>
      </c>
    </row>
    <row r="23" spans="1:11" s="2" customFormat="1" ht="27.6" customHeight="1" x14ac:dyDescent="0.3">
      <c r="A23" s="53"/>
      <c r="B23" s="50" t="s">
        <v>58</v>
      </c>
      <c r="C23" s="12" t="s">
        <v>7</v>
      </c>
      <c r="D23" s="4">
        <f>24</f>
        <v>24</v>
      </c>
      <c r="E23" s="4"/>
      <c r="F23" s="44">
        <f t="shared" si="0"/>
        <v>0</v>
      </c>
      <c r="G23" s="4"/>
      <c r="H23" s="44">
        <f t="shared" si="1"/>
        <v>0</v>
      </c>
      <c r="I23" s="4"/>
      <c r="J23" s="19">
        <f t="shared" si="2"/>
        <v>0</v>
      </c>
      <c r="K23" s="44">
        <f t="shared" si="3"/>
        <v>0</v>
      </c>
    </row>
    <row r="24" spans="1:11" s="2" customFormat="1" ht="16.8" customHeight="1" x14ac:dyDescent="0.3">
      <c r="A24" s="53"/>
      <c r="B24" s="18" t="s">
        <v>36</v>
      </c>
      <c r="C24" s="12" t="s">
        <v>14</v>
      </c>
      <c r="D24" s="4">
        <v>0.2</v>
      </c>
      <c r="E24" s="4"/>
      <c r="F24" s="44">
        <f t="shared" si="0"/>
        <v>0</v>
      </c>
      <c r="G24" s="4"/>
      <c r="H24" s="44">
        <f t="shared" si="1"/>
        <v>0</v>
      </c>
      <c r="I24" s="4"/>
      <c r="J24" s="19">
        <f t="shared" si="2"/>
        <v>0</v>
      </c>
      <c r="K24" s="44">
        <f t="shared" si="3"/>
        <v>0</v>
      </c>
    </row>
    <row r="25" spans="1:11" s="2" customFormat="1" ht="16.8" customHeight="1" x14ac:dyDescent="0.3">
      <c r="A25" s="53"/>
      <c r="B25" s="18" t="s">
        <v>37</v>
      </c>
      <c r="C25" s="12" t="s">
        <v>14</v>
      </c>
      <c r="D25" s="4">
        <v>0.1</v>
      </c>
      <c r="E25" s="4"/>
      <c r="F25" s="44">
        <f t="shared" si="0"/>
        <v>0</v>
      </c>
      <c r="G25" s="4"/>
      <c r="H25" s="44">
        <f t="shared" si="1"/>
        <v>0</v>
      </c>
      <c r="I25" s="4"/>
      <c r="J25" s="19">
        <f t="shared" si="2"/>
        <v>0</v>
      </c>
      <c r="K25" s="44">
        <f t="shared" si="3"/>
        <v>0</v>
      </c>
    </row>
    <row r="26" spans="1:11" s="2" customFormat="1" ht="16.8" customHeight="1" x14ac:dyDescent="0.3">
      <c r="A26" s="53"/>
      <c r="B26" s="18" t="s">
        <v>29</v>
      </c>
      <c r="C26" s="12" t="s">
        <v>7</v>
      </c>
      <c r="D26" s="32">
        <f>D15*8</f>
        <v>216</v>
      </c>
      <c r="E26" s="32"/>
      <c r="F26" s="44">
        <f t="shared" si="0"/>
        <v>0</v>
      </c>
      <c r="G26" s="32"/>
      <c r="H26" s="44">
        <f t="shared" si="1"/>
        <v>0</v>
      </c>
      <c r="I26" s="32"/>
      <c r="J26" s="19">
        <f t="shared" si="2"/>
        <v>0</v>
      </c>
      <c r="K26" s="44">
        <f t="shared" si="3"/>
        <v>0</v>
      </c>
    </row>
    <row r="27" spans="1:11" s="2" customFormat="1" ht="16.8" customHeight="1" x14ac:dyDescent="0.3">
      <c r="A27" s="53"/>
      <c r="B27" s="8" t="s">
        <v>30</v>
      </c>
      <c r="C27" s="12" t="s">
        <v>9</v>
      </c>
      <c r="D27" s="4">
        <f>D20*1.5</f>
        <v>6.0749999999999993</v>
      </c>
      <c r="E27" s="4"/>
      <c r="F27" s="44">
        <f t="shared" si="0"/>
        <v>0</v>
      </c>
      <c r="G27" s="4"/>
      <c r="H27" s="44">
        <f t="shared" si="1"/>
        <v>0</v>
      </c>
      <c r="I27" s="4"/>
      <c r="J27" s="19">
        <f t="shared" si="2"/>
        <v>0</v>
      </c>
      <c r="K27" s="44">
        <f t="shared" si="3"/>
        <v>0</v>
      </c>
    </row>
    <row r="28" spans="1:11" s="2" customFormat="1" ht="16.8" customHeight="1" x14ac:dyDescent="0.3">
      <c r="A28" s="53"/>
      <c r="B28" s="18" t="s">
        <v>32</v>
      </c>
      <c r="C28" s="12" t="s">
        <v>33</v>
      </c>
      <c r="D28" s="32">
        <v>7</v>
      </c>
      <c r="E28" s="4"/>
      <c r="F28" s="44">
        <f t="shared" si="0"/>
        <v>0</v>
      </c>
      <c r="G28" s="4"/>
      <c r="H28" s="44">
        <f t="shared" si="1"/>
        <v>0</v>
      </c>
      <c r="I28" s="4"/>
      <c r="J28" s="19">
        <f t="shared" si="2"/>
        <v>0</v>
      </c>
      <c r="K28" s="44">
        <f t="shared" si="3"/>
        <v>0</v>
      </c>
    </row>
    <row r="29" spans="1:11" s="2" customFormat="1" ht="16.8" customHeight="1" x14ac:dyDescent="0.3">
      <c r="A29" s="53"/>
      <c r="B29" s="18" t="s">
        <v>34</v>
      </c>
      <c r="C29" s="12" t="s">
        <v>9</v>
      </c>
      <c r="D29" s="10">
        <v>2</v>
      </c>
      <c r="E29" s="4"/>
      <c r="F29" s="44">
        <f t="shared" si="0"/>
        <v>0</v>
      </c>
      <c r="G29" s="4"/>
      <c r="H29" s="44">
        <f t="shared" si="1"/>
        <v>0</v>
      </c>
      <c r="I29" s="4"/>
      <c r="J29" s="19">
        <f t="shared" si="2"/>
        <v>0</v>
      </c>
      <c r="K29" s="44">
        <f t="shared" si="3"/>
        <v>0</v>
      </c>
    </row>
    <row r="30" spans="1:11" s="2" customFormat="1" ht="16.8" customHeight="1" x14ac:dyDescent="0.3">
      <c r="A30" s="53"/>
      <c r="B30" s="8" t="s">
        <v>28</v>
      </c>
      <c r="C30" s="12" t="s">
        <v>8</v>
      </c>
      <c r="D30" s="4">
        <f>D20*0.5</f>
        <v>2.0249999999999999</v>
      </c>
      <c r="E30" s="4"/>
      <c r="F30" s="44">
        <f t="shared" si="0"/>
        <v>0</v>
      </c>
      <c r="G30" s="4"/>
      <c r="H30" s="44">
        <f t="shared" si="1"/>
        <v>0</v>
      </c>
      <c r="I30" s="4"/>
      <c r="J30" s="19">
        <f t="shared" si="2"/>
        <v>0</v>
      </c>
      <c r="K30" s="44">
        <f t="shared" si="3"/>
        <v>0</v>
      </c>
    </row>
    <row r="31" spans="1:11" s="2" customFormat="1" ht="32.4" customHeight="1" x14ac:dyDescent="0.3">
      <c r="A31" s="53">
        <v>9</v>
      </c>
      <c r="B31" s="9" t="s">
        <v>59</v>
      </c>
      <c r="C31" s="12" t="s">
        <v>14</v>
      </c>
      <c r="D31" s="4">
        <f>24*3*0.15</f>
        <v>10.799999999999999</v>
      </c>
      <c r="E31" s="4"/>
      <c r="F31" s="44">
        <f t="shared" si="0"/>
        <v>0</v>
      </c>
      <c r="G31" s="4"/>
      <c r="H31" s="44">
        <f t="shared" si="1"/>
        <v>0</v>
      </c>
      <c r="I31" s="4"/>
      <c r="J31" s="19">
        <f t="shared" si="2"/>
        <v>0</v>
      </c>
      <c r="K31" s="44">
        <f t="shared" si="3"/>
        <v>0</v>
      </c>
    </row>
    <row r="32" spans="1:11" s="2" customFormat="1" ht="16.8" customHeight="1" x14ac:dyDescent="0.3">
      <c r="A32" s="53"/>
      <c r="B32" s="8" t="s">
        <v>16</v>
      </c>
      <c r="C32" s="12" t="s">
        <v>13</v>
      </c>
      <c r="D32" s="4">
        <v>8</v>
      </c>
      <c r="E32" s="4"/>
      <c r="F32" s="44">
        <f t="shared" si="0"/>
        <v>0</v>
      </c>
      <c r="G32" s="4"/>
      <c r="H32" s="44">
        <f t="shared" si="1"/>
        <v>0</v>
      </c>
      <c r="I32" s="4"/>
      <c r="J32" s="19">
        <f t="shared" si="2"/>
        <v>0</v>
      </c>
      <c r="K32" s="44">
        <f t="shared" si="3"/>
        <v>0</v>
      </c>
    </row>
    <row r="33" spans="1:11" s="2" customFormat="1" ht="16.8" customHeight="1" x14ac:dyDescent="0.3">
      <c r="A33" s="53"/>
      <c r="B33" s="8" t="s">
        <v>49</v>
      </c>
      <c r="C33" s="12" t="s">
        <v>14</v>
      </c>
      <c r="D33" s="4">
        <f>D31*1.02</f>
        <v>11.015999999999998</v>
      </c>
      <c r="E33" s="4"/>
      <c r="F33" s="44">
        <f t="shared" si="0"/>
        <v>0</v>
      </c>
      <c r="G33" s="4"/>
      <c r="H33" s="44">
        <f t="shared" si="1"/>
        <v>0</v>
      </c>
      <c r="I33" s="4"/>
      <c r="J33" s="19">
        <f t="shared" si="2"/>
        <v>0</v>
      </c>
      <c r="K33" s="44">
        <f t="shared" si="3"/>
        <v>0</v>
      </c>
    </row>
    <row r="34" spans="1:11" s="2" customFormat="1" ht="16.8" customHeight="1" x14ac:dyDescent="0.3">
      <c r="A34" s="53"/>
      <c r="B34" s="8" t="s">
        <v>57</v>
      </c>
      <c r="C34" s="12" t="s">
        <v>9</v>
      </c>
      <c r="D34" s="4">
        <f>D31*4</f>
        <v>43.199999999999996</v>
      </c>
      <c r="E34" s="4"/>
      <c r="F34" s="44">
        <f t="shared" si="0"/>
        <v>0</v>
      </c>
      <c r="G34" s="4"/>
      <c r="H34" s="44">
        <f t="shared" si="1"/>
        <v>0</v>
      </c>
      <c r="I34" s="4"/>
      <c r="J34" s="19">
        <f t="shared" si="2"/>
        <v>0</v>
      </c>
      <c r="K34" s="44">
        <f t="shared" si="3"/>
        <v>0</v>
      </c>
    </row>
    <row r="35" spans="1:11" s="2" customFormat="1" ht="16.8" customHeight="1" x14ac:dyDescent="0.3">
      <c r="A35" s="53"/>
      <c r="B35" s="8" t="s">
        <v>26</v>
      </c>
      <c r="C35" s="12" t="s">
        <v>35</v>
      </c>
      <c r="D35" s="33">
        <f>24*6</f>
        <v>144</v>
      </c>
      <c r="E35" s="4"/>
      <c r="F35" s="44">
        <f t="shared" si="0"/>
        <v>0</v>
      </c>
      <c r="G35" s="4"/>
      <c r="H35" s="44">
        <f t="shared" si="1"/>
        <v>0</v>
      </c>
      <c r="I35" s="4"/>
      <c r="J35" s="19">
        <f t="shared" si="2"/>
        <v>0</v>
      </c>
      <c r="K35" s="44">
        <f t="shared" si="3"/>
        <v>0</v>
      </c>
    </row>
    <row r="36" spans="1:11" s="2" customFormat="1" ht="16.8" customHeight="1" x14ac:dyDescent="0.3">
      <c r="A36" s="53"/>
      <c r="B36" s="18" t="s">
        <v>27</v>
      </c>
      <c r="C36" s="12" t="s">
        <v>7</v>
      </c>
      <c r="D36" s="4">
        <v>25</v>
      </c>
      <c r="E36" s="4"/>
      <c r="F36" s="44">
        <f t="shared" si="0"/>
        <v>0</v>
      </c>
      <c r="G36" s="4"/>
      <c r="H36" s="44">
        <f t="shared" si="1"/>
        <v>0</v>
      </c>
      <c r="I36" s="4"/>
      <c r="J36" s="19">
        <f t="shared" si="2"/>
        <v>0</v>
      </c>
      <c r="K36" s="44">
        <f t="shared" si="3"/>
        <v>0</v>
      </c>
    </row>
    <row r="37" spans="1:11" s="2" customFormat="1" ht="16.8" customHeight="1" x14ac:dyDescent="0.3">
      <c r="A37" s="53"/>
      <c r="B37" s="18" t="s">
        <v>36</v>
      </c>
      <c r="C37" s="12" t="s">
        <v>14</v>
      </c>
      <c r="D37" s="4">
        <v>2</v>
      </c>
      <c r="E37" s="4"/>
      <c r="F37" s="44">
        <f t="shared" si="0"/>
        <v>0</v>
      </c>
      <c r="G37" s="4"/>
      <c r="H37" s="44">
        <f t="shared" si="1"/>
        <v>0</v>
      </c>
      <c r="I37" s="4"/>
      <c r="J37" s="19">
        <f t="shared" si="2"/>
        <v>0</v>
      </c>
      <c r="K37" s="44">
        <f t="shared" si="3"/>
        <v>0</v>
      </c>
    </row>
    <row r="38" spans="1:11" s="2" customFormat="1" ht="16.8" customHeight="1" x14ac:dyDescent="0.3">
      <c r="A38" s="53"/>
      <c r="B38" s="18" t="s">
        <v>37</v>
      </c>
      <c r="C38" s="12" t="s">
        <v>14</v>
      </c>
      <c r="D38" s="4">
        <v>0.1</v>
      </c>
      <c r="E38" s="4"/>
      <c r="F38" s="44">
        <f t="shared" si="0"/>
        <v>0</v>
      </c>
      <c r="G38" s="4"/>
      <c r="H38" s="44">
        <f t="shared" si="1"/>
        <v>0</v>
      </c>
      <c r="I38" s="4"/>
      <c r="J38" s="19">
        <f t="shared" si="2"/>
        <v>0</v>
      </c>
      <c r="K38" s="44">
        <f t="shared" si="3"/>
        <v>0</v>
      </c>
    </row>
    <row r="39" spans="1:11" s="2" customFormat="1" ht="16.8" customHeight="1" x14ac:dyDescent="0.3">
      <c r="A39" s="53"/>
      <c r="B39" s="18" t="s">
        <v>29</v>
      </c>
      <c r="C39" s="12" t="s">
        <v>7</v>
      </c>
      <c r="D39" s="32">
        <f>24*3*8</f>
        <v>576</v>
      </c>
      <c r="E39" s="32"/>
      <c r="F39" s="44">
        <f t="shared" si="0"/>
        <v>0</v>
      </c>
      <c r="G39" s="32"/>
      <c r="H39" s="44">
        <f t="shared" si="1"/>
        <v>0</v>
      </c>
      <c r="I39" s="32"/>
      <c r="J39" s="19">
        <f t="shared" si="2"/>
        <v>0</v>
      </c>
      <c r="K39" s="44">
        <f t="shared" si="3"/>
        <v>0</v>
      </c>
    </row>
    <row r="40" spans="1:11" s="2" customFormat="1" ht="16.8" customHeight="1" x14ac:dyDescent="0.3">
      <c r="A40" s="53"/>
      <c r="B40" s="8" t="s">
        <v>30</v>
      </c>
      <c r="C40" s="12" t="s">
        <v>9</v>
      </c>
      <c r="D40" s="4">
        <f>D31*1.2</f>
        <v>12.959999999999999</v>
      </c>
      <c r="E40" s="4"/>
      <c r="F40" s="44">
        <f t="shared" si="0"/>
        <v>0</v>
      </c>
      <c r="G40" s="4"/>
      <c r="H40" s="44">
        <f t="shared" si="1"/>
        <v>0</v>
      </c>
      <c r="I40" s="4"/>
      <c r="J40" s="19">
        <f t="shared" si="2"/>
        <v>0</v>
      </c>
      <c r="K40" s="44">
        <f t="shared" si="3"/>
        <v>0</v>
      </c>
    </row>
    <row r="41" spans="1:11" s="2" customFormat="1" ht="16.8" customHeight="1" x14ac:dyDescent="0.3">
      <c r="A41" s="53"/>
      <c r="B41" s="18" t="s">
        <v>31</v>
      </c>
      <c r="C41" s="12" t="s">
        <v>9</v>
      </c>
      <c r="D41" s="4">
        <v>3</v>
      </c>
      <c r="E41" s="4"/>
      <c r="F41" s="44">
        <f t="shared" si="0"/>
        <v>0</v>
      </c>
      <c r="G41" s="4"/>
      <c r="H41" s="44">
        <f t="shared" si="1"/>
        <v>0</v>
      </c>
      <c r="I41" s="4"/>
      <c r="J41" s="19">
        <f t="shared" si="2"/>
        <v>0</v>
      </c>
      <c r="K41" s="44">
        <f t="shared" si="3"/>
        <v>0</v>
      </c>
    </row>
    <row r="42" spans="1:11" s="2" customFormat="1" ht="16.8" customHeight="1" x14ac:dyDescent="0.3">
      <c r="A42" s="53"/>
      <c r="B42" s="18" t="s">
        <v>32</v>
      </c>
      <c r="C42" s="12" t="s">
        <v>33</v>
      </c>
      <c r="D42" s="32">
        <v>12</v>
      </c>
      <c r="E42" s="4"/>
      <c r="F42" s="44">
        <f t="shared" si="0"/>
        <v>0</v>
      </c>
      <c r="G42" s="4"/>
      <c r="H42" s="44">
        <f t="shared" si="1"/>
        <v>0</v>
      </c>
      <c r="I42" s="4"/>
      <c r="J42" s="19">
        <f t="shared" si="2"/>
        <v>0</v>
      </c>
      <c r="K42" s="44">
        <f t="shared" si="3"/>
        <v>0</v>
      </c>
    </row>
    <row r="43" spans="1:11" s="2" customFormat="1" ht="16.8" customHeight="1" x14ac:dyDescent="0.3">
      <c r="A43" s="53"/>
      <c r="B43" s="18" t="s">
        <v>34</v>
      </c>
      <c r="C43" s="12" t="s">
        <v>9</v>
      </c>
      <c r="D43" s="10">
        <v>8</v>
      </c>
      <c r="E43" s="4"/>
      <c r="F43" s="44">
        <f t="shared" si="0"/>
        <v>0</v>
      </c>
      <c r="G43" s="4"/>
      <c r="H43" s="44">
        <f t="shared" si="1"/>
        <v>0</v>
      </c>
      <c r="I43" s="4"/>
      <c r="J43" s="19">
        <f t="shared" si="2"/>
        <v>0</v>
      </c>
      <c r="K43" s="44">
        <f t="shared" si="3"/>
        <v>0</v>
      </c>
    </row>
    <row r="44" spans="1:11" s="2" customFormat="1" ht="16.8" customHeight="1" x14ac:dyDescent="0.3">
      <c r="A44" s="53"/>
      <c r="B44" s="8" t="s">
        <v>28</v>
      </c>
      <c r="C44" s="12" t="s">
        <v>8</v>
      </c>
      <c r="D44" s="4">
        <f>D31*0.5</f>
        <v>5.3999999999999995</v>
      </c>
      <c r="E44" s="4"/>
      <c r="F44" s="44">
        <f t="shared" si="0"/>
        <v>0</v>
      </c>
      <c r="G44" s="4"/>
      <c r="H44" s="44">
        <f t="shared" si="1"/>
        <v>0</v>
      </c>
      <c r="I44" s="4"/>
      <c r="J44" s="19">
        <f t="shared" si="2"/>
        <v>0</v>
      </c>
      <c r="K44" s="44">
        <f t="shared" si="3"/>
        <v>0</v>
      </c>
    </row>
    <row r="45" spans="1:11" s="2" customFormat="1" ht="48" customHeight="1" x14ac:dyDescent="0.3">
      <c r="A45" s="53">
        <v>10</v>
      </c>
      <c r="B45" s="27" t="s">
        <v>64</v>
      </c>
      <c r="C45" s="12" t="s">
        <v>35</v>
      </c>
      <c r="D45" s="33">
        <f>3*3*4</f>
        <v>36</v>
      </c>
      <c r="E45" s="4"/>
      <c r="F45" s="44">
        <f t="shared" si="0"/>
        <v>0</v>
      </c>
      <c r="G45" s="4"/>
      <c r="H45" s="44">
        <f t="shared" si="1"/>
        <v>0</v>
      </c>
      <c r="I45" s="4"/>
      <c r="J45" s="19">
        <f t="shared" si="2"/>
        <v>0</v>
      </c>
      <c r="K45" s="44">
        <f t="shared" si="3"/>
        <v>0</v>
      </c>
    </row>
    <row r="46" spans="1:11" s="2" customFormat="1" ht="16.8" customHeight="1" x14ac:dyDescent="0.3">
      <c r="A46" s="53"/>
      <c r="B46" s="8" t="s">
        <v>50</v>
      </c>
      <c r="C46" s="12" t="s">
        <v>33</v>
      </c>
      <c r="D46" s="4">
        <f>D45*12.5</f>
        <v>450</v>
      </c>
      <c r="E46" s="4"/>
      <c r="F46" s="44">
        <f t="shared" si="0"/>
        <v>0</v>
      </c>
      <c r="G46" s="4"/>
      <c r="H46" s="44">
        <f t="shared" si="1"/>
        <v>0</v>
      </c>
      <c r="I46" s="4"/>
      <c r="J46" s="19">
        <f t="shared" si="2"/>
        <v>0</v>
      </c>
      <c r="K46" s="44">
        <f t="shared" si="3"/>
        <v>0</v>
      </c>
    </row>
    <row r="47" spans="1:11" s="2" customFormat="1" ht="16.8" customHeight="1" x14ac:dyDescent="0.3">
      <c r="A47" s="53"/>
      <c r="B47" s="8" t="s">
        <v>51</v>
      </c>
      <c r="C47" s="12" t="s">
        <v>14</v>
      </c>
      <c r="D47" s="4">
        <f>D46/83*0.18+36*0.025</f>
        <v>1.8759036144578314</v>
      </c>
      <c r="E47" s="4"/>
      <c r="F47" s="44">
        <f t="shared" si="0"/>
        <v>0</v>
      </c>
      <c r="G47" s="4"/>
      <c r="H47" s="44">
        <f t="shared" si="1"/>
        <v>0</v>
      </c>
      <c r="I47" s="4"/>
      <c r="J47" s="19">
        <f t="shared" si="2"/>
        <v>0</v>
      </c>
      <c r="K47" s="44">
        <f t="shared" si="3"/>
        <v>0</v>
      </c>
    </row>
    <row r="48" spans="1:11" s="2" customFormat="1" ht="16.8" customHeight="1" x14ac:dyDescent="0.3">
      <c r="A48" s="53"/>
      <c r="B48" s="8" t="s">
        <v>28</v>
      </c>
      <c r="C48" s="12" t="s">
        <v>8</v>
      </c>
      <c r="D48" s="4">
        <f>D45*0.2</f>
        <v>7.2</v>
      </c>
      <c r="E48" s="4"/>
      <c r="F48" s="44">
        <f t="shared" si="0"/>
        <v>0</v>
      </c>
      <c r="G48" s="4"/>
      <c r="H48" s="44">
        <f t="shared" si="1"/>
        <v>0</v>
      </c>
      <c r="I48" s="4"/>
      <c r="J48" s="19">
        <f t="shared" si="2"/>
        <v>0</v>
      </c>
      <c r="K48" s="44">
        <f t="shared" si="3"/>
        <v>0</v>
      </c>
    </row>
    <row r="49" spans="1:11" s="2" customFormat="1" ht="27.6" customHeight="1" x14ac:dyDescent="0.3">
      <c r="A49" s="53">
        <v>11</v>
      </c>
      <c r="B49" s="9" t="s">
        <v>65</v>
      </c>
      <c r="C49" s="12" t="s">
        <v>14</v>
      </c>
      <c r="D49" s="4">
        <f>3*9*0.12</f>
        <v>3.2399999999999998</v>
      </c>
      <c r="E49" s="4"/>
      <c r="F49" s="44">
        <f t="shared" si="0"/>
        <v>0</v>
      </c>
      <c r="G49" s="4"/>
      <c r="H49" s="44">
        <f t="shared" si="1"/>
        <v>0</v>
      </c>
      <c r="I49" s="4"/>
      <c r="J49" s="19">
        <f t="shared" si="2"/>
        <v>0</v>
      </c>
      <c r="K49" s="44">
        <f t="shared" si="3"/>
        <v>0</v>
      </c>
    </row>
    <row r="50" spans="1:11" s="2" customFormat="1" ht="16.8" customHeight="1" x14ac:dyDescent="0.3">
      <c r="A50" s="53"/>
      <c r="B50" s="8" t="s">
        <v>16</v>
      </c>
      <c r="C50" s="12" t="s">
        <v>13</v>
      </c>
      <c r="D50" s="4">
        <v>8</v>
      </c>
      <c r="E50" s="4"/>
      <c r="F50" s="44">
        <f t="shared" si="0"/>
        <v>0</v>
      </c>
      <c r="G50" s="4"/>
      <c r="H50" s="44">
        <f t="shared" si="1"/>
        <v>0</v>
      </c>
      <c r="I50" s="4"/>
      <c r="J50" s="19">
        <f t="shared" si="2"/>
        <v>0</v>
      </c>
      <c r="K50" s="44">
        <f t="shared" si="3"/>
        <v>0</v>
      </c>
    </row>
    <row r="51" spans="1:11" s="2" customFormat="1" ht="16.8" customHeight="1" x14ac:dyDescent="0.3">
      <c r="A51" s="53"/>
      <c r="B51" s="8" t="s">
        <v>49</v>
      </c>
      <c r="C51" s="12" t="s">
        <v>14</v>
      </c>
      <c r="D51" s="4">
        <f>D49*1.02</f>
        <v>3.3047999999999997</v>
      </c>
      <c r="E51" s="4"/>
      <c r="F51" s="44">
        <f t="shared" si="0"/>
        <v>0</v>
      </c>
      <c r="G51" s="4"/>
      <c r="H51" s="44">
        <f t="shared" si="1"/>
        <v>0</v>
      </c>
      <c r="I51" s="4"/>
      <c r="J51" s="19">
        <f t="shared" si="2"/>
        <v>0</v>
      </c>
      <c r="K51" s="44">
        <f t="shared" si="3"/>
        <v>0</v>
      </c>
    </row>
    <row r="52" spans="1:11" s="2" customFormat="1" ht="16.8" customHeight="1" x14ac:dyDescent="0.3">
      <c r="A52" s="53"/>
      <c r="B52" s="8" t="s">
        <v>57</v>
      </c>
      <c r="C52" s="12" t="s">
        <v>9</v>
      </c>
      <c r="D52" s="4">
        <f>D49*4</f>
        <v>12.959999999999999</v>
      </c>
      <c r="E52" s="4"/>
      <c r="F52" s="44">
        <f t="shared" si="0"/>
        <v>0</v>
      </c>
      <c r="G52" s="4"/>
      <c r="H52" s="44">
        <f t="shared" si="1"/>
        <v>0</v>
      </c>
      <c r="I52" s="4"/>
      <c r="J52" s="19">
        <f t="shared" si="2"/>
        <v>0</v>
      </c>
      <c r="K52" s="44">
        <f t="shared" si="3"/>
        <v>0</v>
      </c>
    </row>
    <row r="53" spans="1:11" s="2" customFormat="1" ht="16.8" customHeight="1" x14ac:dyDescent="0.3">
      <c r="A53" s="53"/>
      <c r="B53" s="8" t="s">
        <v>26</v>
      </c>
      <c r="C53" s="12" t="s">
        <v>35</v>
      </c>
      <c r="D53" s="33">
        <f>D49*2</f>
        <v>6.4799999999999995</v>
      </c>
      <c r="E53" s="4"/>
      <c r="F53" s="44">
        <f t="shared" si="0"/>
        <v>0</v>
      </c>
      <c r="G53" s="4"/>
      <c r="H53" s="44">
        <f t="shared" si="1"/>
        <v>0</v>
      </c>
      <c r="I53" s="4"/>
      <c r="J53" s="19">
        <f t="shared" si="2"/>
        <v>0</v>
      </c>
      <c r="K53" s="44">
        <f t="shared" si="3"/>
        <v>0</v>
      </c>
    </row>
    <row r="54" spans="1:11" s="2" customFormat="1" ht="16.8" customHeight="1" x14ac:dyDescent="0.3">
      <c r="A54" s="53"/>
      <c r="B54" s="18" t="s">
        <v>27</v>
      </c>
      <c r="C54" s="12" t="s">
        <v>7</v>
      </c>
      <c r="D54" s="4">
        <v>5</v>
      </c>
      <c r="E54" s="4"/>
      <c r="F54" s="44">
        <f t="shared" si="0"/>
        <v>0</v>
      </c>
      <c r="G54" s="4"/>
      <c r="H54" s="44">
        <f t="shared" si="1"/>
        <v>0</v>
      </c>
      <c r="I54" s="4"/>
      <c r="J54" s="19">
        <f t="shared" si="2"/>
        <v>0</v>
      </c>
      <c r="K54" s="44">
        <f t="shared" si="3"/>
        <v>0</v>
      </c>
    </row>
    <row r="55" spans="1:11" s="2" customFormat="1" ht="16.8" customHeight="1" x14ac:dyDescent="0.3">
      <c r="A55" s="53"/>
      <c r="B55" s="18" t="s">
        <v>36</v>
      </c>
      <c r="C55" s="12" t="s">
        <v>14</v>
      </c>
      <c r="D55" s="4">
        <v>0.1</v>
      </c>
      <c r="E55" s="4"/>
      <c r="F55" s="44">
        <f t="shared" si="0"/>
        <v>0</v>
      </c>
      <c r="G55" s="4"/>
      <c r="H55" s="44">
        <f t="shared" si="1"/>
        <v>0</v>
      </c>
      <c r="I55" s="4"/>
      <c r="J55" s="19">
        <f t="shared" si="2"/>
        <v>0</v>
      </c>
      <c r="K55" s="44">
        <f t="shared" si="3"/>
        <v>0</v>
      </c>
    </row>
    <row r="56" spans="1:11" s="2" customFormat="1" ht="16.8" customHeight="1" x14ac:dyDescent="0.3">
      <c r="A56" s="53"/>
      <c r="B56" s="18" t="s">
        <v>29</v>
      </c>
      <c r="C56" s="12" t="s">
        <v>7</v>
      </c>
      <c r="D56" s="32">
        <f>24*3*8</f>
        <v>576</v>
      </c>
      <c r="E56" s="32"/>
      <c r="F56" s="44">
        <f t="shared" si="0"/>
        <v>0</v>
      </c>
      <c r="G56" s="32"/>
      <c r="H56" s="44">
        <f t="shared" si="1"/>
        <v>0</v>
      </c>
      <c r="I56" s="32"/>
      <c r="J56" s="19">
        <f t="shared" si="2"/>
        <v>0</v>
      </c>
      <c r="K56" s="44">
        <f t="shared" si="3"/>
        <v>0</v>
      </c>
    </row>
    <row r="57" spans="1:11" s="2" customFormat="1" ht="16.8" customHeight="1" x14ac:dyDescent="0.3">
      <c r="A57" s="53"/>
      <c r="B57" s="8" t="s">
        <v>30</v>
      </c>
      <c r="C57" s="12" t="s">
        <v>9</v>
      </c>
      <c r="D57" s="4">
        <f>D49*1.2</f>
        <v>3.8879999999999995</v>
      </c>
      <c r="E57" s="4"/>
      <c r="F57" s="44">
        <f t="shared" si="0"/>
        <v>0</v>
      </c>
      <c r="G57" s="4"/>
      <c r="H57" s="44">
        <f t="shared" si="1"/>
        <v>0</v>
      </c>
      <c r="I57" s="4"/>
      <c r="J57" s="19">
        <f t="shared" si="2"/>
        <v>0</v>
      </c>
      <c r="K57" s="44">
        <f t="shared" si="3"/>
        <v>0</v>
      </c>
    </row>
    <row r="58" spans="1:11" s="2" customFormat="1" ht="16.8" customHeight="1" x14ac:dyDescent="0.3">
      <c r="A58" s="53"/>
      <c r="B58" s="18" t="s">
        <v>31</v>
      </c>
      <c r="C58" s="12" t="s">
        <v>9</v>
      </c>
      <c r="D58" s="4">
        <v>3</v>
      </c>
      <c r="E58" s="4"/>
      <c r="F58" s="44">
        <f t="shared" si="0"/>
        <v>0</v>
      </c>
      <c r="G58" s="4"/>
      <c r="H58" s="44">
        <f t="shared" si="1"/>
        <v>0</v>
      </c>
      <c r="I58" s="4"/>
      <c r="J58" s="19">
        <f t="shared" si="2"/>
        <v>0</v>
      </c>
      <c r="K58" s="44">
        <f t="shared" si="3"/>
        <v>0</v>
      </c>
    </row>
    <row r="59" spans="1:11" s="2" customFormat="1" ht="16.8" customHeight="1" x14ac:dyDescent="0.3">
      <c r="A59" s="53"/>
      <c r="B59" s="18" t="s">
        <v>32</v>
      </c>
      <c r="C59" s="12" t="s">
        <v>33</v>
      </c>
      <c r="D59" s="32">
        <v>12</v>
      </c>
      <c r="E59" s="4"/>
      <c r="F59" s="44">
        <f t="shared" si="0"/>
        <v>0</v>
      </c>
      <c r="G59" s="4"/>
      <c r="H59" s="44">
        <f t="shared" si="1"/>
        <v>0</v>
      </c>
      <c r="I59" s="4"/>
      <c r="J59" s="19">
        <f t="shared" si="2"/>
        <v>0</v>
      </c>
      <c r="K59" s="44">
        <f t="shared" si="3"/>
        <v>0</v>
      </c>
    </row>
    <row r="60" spans="1:11" s="2" customFormat="1" ht="16.8" customHeight="1" x14ac:dyDescent="0.3">
      <c r="A60" s="53"/>
      <c r="B60" s="18" t="s">
        <v>34</v>
      </c>
      <c r="C60" s="12" t="s">
        <v>9</v>
      </c>
      <c r="D60" s="10">
        <v>8</v>
      </c>
      <c r="E60" s="4"/>
      <c r="F60" s="44">
        <f t="shared" si="0"/>
        <v>0</v>
      </c>
      <c r="G60" s="4"/>
      <c r="H60" s="44">
        <f t="shared" si="1"/>
        <v>0</v>
      </c>
      <c r="I60" s="4"/>
      <c r="J60" s="19">
        <f t="shared" si="2"/>
        <v>0</v>
      </c>
      <c r="K60" s="44">
        <f t="shared" si="3"/>
        <v>0</v>
      </c>
    </row>
    <row r="61" spans="1:11" s="2" customFormat="1" ht="16.8" customHeight="1" x14ac:dyDescent="0.3">
      <c r="A61" s="53"/>
      <c r="B61" s="8" t="s">
        <v>28</v>
      </c>
      <c r="C61" s="12" t="s">
        <v>8</v>
      </c>
      <c r="D61" s="4">
        <f>D49*0.5</f>
        <v>1.6199999999999999</v>
      </c>
      <c r="E61" s="4"/>
      <c r="F61" s="44">
        <f t="shared" si="0"/>
        <v>0</v>
      </c>
      <c r="G61" s="4"/>
      <c r="H61" s="44">
        <f t="shared" si="1"/>
        <v>0</v>
      </c>
      <c r="I61" s="4"/>
      <c r="J61" s="19">
        <f t="shared" si="2"/>
        <v>0</v>
      </c>
      <c r="K61" s="44">
        <f t="shared" si="3"/>
        <v>0</v>
      </c>
    </row>
    <row r="62" spans="1:11" s="2" customFormat="1" ht="27.6" x14ac:dyDescent="0.3">
      <c r="A62" s="53">
        <v>12</v>
      </c>
      <c r="B62" s="43" t="s">
        <v>66</v>
      </c>
      <c r="C62" s="30" t="s">
        <v>18</v>
      </c>
      <c r="D62" s="19">
        <f>3*9+24*3</f>
        <v>99</v>
      </c>
      <c r="E62" s="19"/>
      <c r="F62" s="44">
        <f t="shared" si="0"/>
        <v>0</v>
      </c>
      <c r="G62" s="19"/>
      <c r="H62" s="44">
        <f t="shared" si="1"/>
        <v>0</v>
      </c>
      <c r="I62" s="19"/>
      <c r="J62" s="19">
        <f t="shared" si="2"/>
        <v>0</v>
      </c>
      <c r="K62" s="44">
        <f t="shared" si="3"/>
        <v>0</v>
      </c>
    </row>
    <row r="63" spans="1:11" s="2" customFormat="1" x14ac:dyDescent="0.3">
      <c r="A63" s="53"/>
      <c r="B63" s="31" t="s">
        <v>52</v>
      </c>
      <c r="C63" s="34" t="s">
        <v>18</v>
      </c>
      <c r="D63" s="19">
        <f>D62*1.12</f>
        <v>110.88000000000001</v>
      </c>
      <c r="E63" s="4"/>
      <c r="F63" s="44">
        <f t="shared" si="0"/>
        <v>0</v>
      </c>
      <c r="G63" s="4"/>
      <c r="H63" s="44">
        <f t="shared" si="1"/>
        <v>0</v>
      </c>
      <c r="I63" s="4"/>
      <c r="J63" s="19">
        <f t="shared" si="2"/>
        <v>0</v>
      </c>
      <c r="K63" s="44">
        <f t="shared" si="3"/>
        <v>0</v>
      </c>
    </row>
    <row r="64" spans="1:11" s="2" customFormat="1" x14ac:dyDescent="0.3">
      <c r="A64" s="53"/>
      <c r="B64" s="25" t="s">
        <v>23</v>
      </c>
      <c r="C64" s="35" t="s">
        <v>9</v>
      </c>
      <c r="D64" s="4">
        <f>0.7*D62</f>
        <v>69.3</v>
      </c>
      <c r="E64" s="4"/>
      <c r="F64" s="44">
        <f t="shared" si="0"/>
        <v>0</v>
      </c>
      <c r="G64" s="4"/>
      <c r="H64" s="44">
        <f t="shared" si="1"/>
        <v>0</v>
      </c>
      <c r="I64" s="4"/>
      <c r="J64" s="19">
        <f t="shared" si="2"/>
        <v>0</v>
      </c>
      <c r="K64" s="44">
        <f t="shared" si="3"/>
        <v>0</v>
      </c>
    </row>
    <row r="65" spans="1:11" s="2" customFormat="1" x14ac:dyDescent="0.3">
      <c r="A65" s="53"/>
      <c r="B65" s="18" t="s">
        <v>48</v>
      </c>
      <c r="C65" s="34" t="s">
        <v>9</v>
      </c>
      <c r="D65" s="19">
        <v>32</v>
      </c>
      <c r="E65" s="23"/>
      <c r="F65" s="44">
        <f t="shared" si="0"/>
        <v>0</v>
      </c>
      <c r="G65" s="23"/>
      <c r="H65" s="44">
        <f t="shared" si="1"/>
        <v>0</v>
      </c>
      <c r="I65" s="23"/>
      <c r="J65" s="19">
        <f t="shared" si="2"/>
        <v>0</v>
      </c>
      <c r="K65" s="44">
        <f t="shared" si="3"/>
        <v>0</v>
      </c>
    </row>
    <row r="66" spans="1:11" s="2" customFormat="1" x14ac:dyDescent="0.3">
      <c r="A66" s="53"/>
      <c r="B66" s="8" t="s">
        <v>28</v>
      </c>
      <c r="C66" s="12" t="s">
        <v>8</v>
      </c>
      <c r="D66" s="4">
        <f>D62*0.1</f>
        <v>9.9</v>
      </c>
      <c r="E66" s="4"/>
      <c r="F66" s="44">
        <f t="shared" si="0"/>
        <v>0</v>
      </c>
      <c r="G66" s="4"/>
      <c r="H66" s="44">
        <f t="shared" si="1"/>
        <v>0</v>
      </c>
      <c r="I66" s="4"/>
      <c r="J66" s="19">
        <f t="shared" si="2"/>
        <v>0</v>
      </c>
      <c r="K66" s="44">
        <f t="shared" si="3"/>
        <v>0</v>
      </c>
    </row>
    <row r="67" spans="1:11" s="2" customFormat="1" ht="27.6" customHeight="1" x14ac:dyDescent="0.3">
      <c r="A67" s="53">
        <v>13</v>
      </c>
      <c r="B67" s="26" t="s">
        <v>63</v>
      </c>
      <c r="C67" s="36" t="s">
        <v>17</v>
      </c>
      <c r="D67" s="19">
        <f>D7-D9</f>
        <v>23.274999999999991</v>
      </c>
      <c r="E67" s="4"/>
      <c r="F67" s="44">
        <f t="shared" si="0"/>
        <v>0</v>
      </c>
      <c r="G67" s="4"/>
      <c r="H67" s="44">
        <f t="shared" si="1"/>
        <v>0</v>
      </c>
      <c r="I67" s="4"/>
      <c r="J67" s="19">
        <f t="shared" si="2"/>
        <v>0</v>
      </c>
      <c r="K67" s="44">
        <f t="shared" si="3"/>
        <v>0</v>
      </c>
    </row>
    <row r="68" spans="1:11" s="2" customFormat="1" x14ac:dyDescent="0.3">
      <c r="A68" s="53"/>
      <c r="B68" s="41" t="s">
        <v>25</v>
      </c>
      <c r="C68" s="37" t="s">
        <v>13</v>
      </c>
      <c r="D68" s="4">
        <v>5</v>
      </c>
      <c r="E68" s="4"/>
      <c r="F68" s="44">
        <f t="shared" si="0"/>
        <v>0</v>
      </c>
      <c r="G68" s="4"/>
      <c r="H68" s="44">
        <f t="shared" si="1"/>
        <v>0</v>
      </c>
      <c r="I68" s="4"/>
      <c r="J68" s="19">
        <f t="shared" si="2"/>
        <v>0</v>
      </c>
      <c r="K68" s="44">
        <f t="shared" si="3"/>
        <v>0</v>
      </c>
    </row>
    <row r="69" spans="1:11" s="2" customFormat="1" x14ac:dyDescent="0.3">
      <c r="A69" s="53"/>
      <c r="B69" s="42" t="s">
        <v>24</v>
      </c>
      <c r="C69" s="37" t="s">
        <v>13</v>
      </c>
      <c r="D69" s="4">
        <f>D67*0.1</f>
        <v>2.3274999999999992</v>
      </c>
      <c r="E69" s="4"/>
      <c r="F69" s="44">
        <f t="shared" si="0"/>
        <v>0</v>
      </c>
      <c r="G69" s="4"/>
      <c r="H69" s="44">
        <f t="shared" si="1"/>
        <v>0</v>
      </c>
      <c r="I69" s="4"/>
      <c r="J69" s="19">
        <f t="shared" si="2"/>
        <v>0</v>
      </c>
      <c r="K69" s="44">
        <f t="shared" si="3"/>
        <v>0</v>
      </c>
    </row>
    <row r="70" spans="1:11" s="2" customFormat="1" ht="26.4" customHeight="1" x14ac:dyDescent="0.3">
      <c r="A70" s="53">
        <v>14</v>
      </c>
      <c r="B70" s="52" t="s">
        <v>67</v>
      </c>
      <c r="C70" s="45" t="s">
        <v>7</v>
      </c>
      <c r="D70" s="4">
        <v>120</v>
      </c>
      <c r="E70" s="4"/>
      <c r="F70" s="44">
        <f t="shared" si="0"/>
        <v>0</v>
      </c>
      <c r="G70" s="4"/>
      <c r="H70" s="44">
        <f t="shared" si="1"/>
        <v>0</v>
      </c>
      <c r="I70" s="4"/>
      <c r="J70" s="19">
        <f t="shared" si="2"/>
        <v>0</v>
      </c>
      <c r="K70" s="44">
        <f t="shared" si="3"/>
        <v>0</v>
      </c>
    </row>
    <row r="71" spans="1:11" s="2" customFormat="1" x14ac:dyDescent="0.3">
      <c r="A71" s="53"/>
      <c r="B71" s="42" t="s">
        <v>60</v>
      </c>
      <c r="C71" s="37" t="s">
        <v>7</v>
      </c>
      <c r="D71" s="4">
        <f>D70*1.1</f>
        <v>132</v>
      </c>
      <c r="E71" s="4"/>
      <c r="F71" s="44">
        <f t="shared" ref="F71:F74" si="4">E71*D71</f>
        <v>0</v>
      </c>
      <c r="G71" s="4"/>
      <c r="H71" s="44">
        <f t="shared" ref="H71:H74" si="5">G71*D71</f>
        <v>0</v>
      </c>
      <c r="I71" s="4"/>
      <c r="J71" s="19">
        <f t="shared" ref="J71:J74" si="6">I71*D71</f>
        <v>0</v>
      </c>
      <c r="K71" s="44">
        <f t="shared" ref="K71:K74" si="7">J71+H71+F71</f>
        <v>0</v>
      </c>
    </row>
    <row r="72" spans="1:11" s="2" customFormat="1" x14ac:dyDescent="0.3">
      <c r="A72" s="53"/>
      <c r="B72" s="42" t="s">
        <v>61</v>
      </c>
      <c r="C72" s="37" t="s">
        <v>8</v>
      </c>
      <c r="D72" s="4">
        <v>25</v>
      </c>
      <c r="E72" s="4"/>
      <c r="F72" s="44">
        <f t="shared" si="4"/>
        <v>0</v>
      </c>
      <c r="G72" s="4"/>
      <c r="H72" s="44">
        <f t="shared" si="5"/>
        <v>0</v>
      </c>
      <c r="I72" s="4"/>
      <c r="J72" s="19">
        <f t="shared" si="6"/>
        <v>0</v>
      </c>
      <c r="K72" s="44">
        <f t="shared" si="7"/>
        <v>0</v>
      </c>
    </row>
    <row r="73" spans="1:11" s="2" customFormat="1" ht="27.6" x14ac:dyDescent="0.3">
      <c r="A73" s="53">
        <v>15</v>
      </c>
      <c r="B73" s="52" t="s">
        <v>68</v>
      </c>
      <c r="C73" s="37" t="s">
        <v>62</v>
      </c>
      <c r="D73" s="4">
        <v>4</v>
      </c>
      <c r="E73" s="4"/>
      <c r="F73" s="44">
        <f t="shared" si="4"/>
        <v>0</v>
      </c>
      <c r="G73" s="4"/>
      <c r="H73" s="44">
        <f t="shared" si="5"/>
        <v>0</v>
      </c>
      <c r="I73" s="4"/>
      <c r="J73" s="19">
        <f t="shared" si="6"/>
        <v>0</v>
      </c>
      <c r="K73" s="44">
        <f t="shared" si="7"/>
        <v>0</v>
      </c>
    </row>
    <row r="74" spans="1:11" s="2" customFormat="1" ht="27.6" x14ac:dyDescent="0.3">
      <c r="A74" s="53">
        <v>16</v>
      </c>
      <c r="B74" s="52" t="s">
        <v>69</v>
      </c>
      <c r="C74" s="37" t="s">
        <v>62</v>
      </c>
      <c r="D74" s="4">
        <v>2</v>
      </c>
      <c r="E74" s="4"/>
      <c r="F74" s="44">
        <f t="shared" si="4"/>
        <v>0</v>
      </c>
      <c r="G74" s="4"/>
      <c r="H74" s="44">
        <f t="shared" si="5"/>
        <v>0</v>
      </c>
      <c r="I74" s="4"/>
      <c r="J74" s="19">
        <f t="shared" si="6"/>
        <v>0</v>
      </c>
      <c r="K74" s="44">
        <f t="shared" si="7"/>
        <v>0</v>
      </c>
    </row>
    <row r="75" spans="1:11" s="5" customFormat="1" x14ac:dyDescent="0.3">
      <c r="A75" s="23"/>
      <c r="B75" s="38" t="s">
        <v>5</v>
      </c>
      <c r="C75" s="21"/>
      <c r="D75" s="22"/>
      <c r="E75" s="22"/>
      <c r="F75" s="15">
        <f>SUM(F7:F74)</f>
        <v>0</v>
      </c>
      <c r="G75" s="15"/>
      <c r="H75" s="15">
        <f>SUM(H7:H74)</f>
        <v>0</v>
      </c>
      <c r="I75" s="15"/>
      <c r="J75" s="15">
        <f>SUM(J7:J74)</f>
        <v>0</v>
      </c>
      <c r="K75" s="15">
        <f>SUM(K7:K74)</f>
        <v>0</v>
      </c>
    </row>
    <row r="76" spans="1:11" s="5" customFormat="1" x14ac:dyDescent="0.3">
      <c r="A76" s="23"/>
      <c r="B76" s="39" t="s">
        <v>10</v>
      </c>
      <c r="C76" s="14"/>
      <c r="D76" s="7"/>
      <c r="E76" s="6"/>
      <c r="F76" s="7"/>
      <c r="G76" s="7"/>
      <c r="H76" s="7"/>
      <c r="I76" s="7"/>
      <c r="J76" s="6"/>
      <c r="K76" s="28">
        <f>F75*C76</f>
        <v>0</v>
      </c>
    </row>
    <row r="77" spans="1:11" s="5" customFormat="1" x14ac:dyDescent="0.3">
      <c r="A77" s="16"/>
      <c r="B77" s="39" t="s">
        <v>5</v>
      </c>
      <c r="C77" s="13"/>
      <c r="D77" s="7"/>
      <c r="E77" s="6"/>
      <c r="F77" s="6"/>
      <c r="G77" s="7"/>
      <c r="H77" s="7"/>
      <c r="I77" s="7"/>
      <c r="J77" s="6"/>
      <c r="K77" s="28">
        <f>SUM(K75:K76)</f>
        <v>0</v>
      </c>
    </row>
    <row r="78" spans="1:11" s="5" customFormat="1" ht="19.5" customHeight="1" x14ac:dyDescent="0.3">
      <c r="A78" s="23"/>
      <c r="B78" s="39" t="s">
        <v>11</v>
      </c>
      <c r="C78" s="14"/>
      <c r="D78" s="7"/>
      <c r="E78" s="6"/>
      <c r="F78" s="6"/>
      <c r="G78" s="7"/>
      <c r="H78" s="7"/>
      <c r="I78" s="7"/>
      <c r="J78" s="6"/>
      <c r="K78" s="28">
        <f>K77*C78</f>
        <v>0</v>
      </c>
    </row>
    <row r="79" spans="1:11" s="5" customFormat="1" x14ac:dyDescent="0.3">
      <c r="A79" s="23"/>
      <c r="B79" s="39" t="s">
        <v>5</v>
      </c>
      <c r="C79" s="13"/>
      <c r="D79" s="7"/>
      <c r="E79" s="6"/>
      <c r="F79" s="6"/>
      <c r="G79" s="7"/>
      <c r="H79" s="7"/>
      <c r="I79" s="7"/>
      <c r="J79" s="6"/>
      <c r="K79" s="28">
        <f>SUM(K77:K78)</f>
        <v>0</v>
      </c>
    </row>
    <row r="80" spans="1:11" s="5" customFormat="1" x14ac:dyDescent="0.3">
      <c r="A80" s="23"/>
      <c r="B80" s="39" t="s">
        <v>12</v>
      </c>
      <c r="C80" s="14"/>
      <c r="D80" s="7"/>
      <c r="E80" s="6"/>
      <c r="F80" s="6"/>
      <c r="G80" s="7"/>
      <c r="H80" s="7"/>
      <c r="I80" s="7"/>
      <c r="J80" s="6"/>
      <c r="K80" s="28">
        <f>K79*C80</f>
        <v>0</v>
      </c>
    </row>
    <row r="81" spans="1:11" s="5" customFormat="1" x14ac:dyDescent="0.3">
      <c r="A81" s="16"/>
      <c r="B81" s="39" t="s">
        <v>5</v>
      </c>
      <c r="C81" s="14"/>
      <c r="D81" s="7"/>
      <c r="E81" s="6"/>
      <c r="F81" s="6"/>
      <c r="G81" s="7"/>
      <c r="H81" s="7"/>
      <c r="I81" s="7"/>
      <c r="J81" s="6"/>
      <c r="K81" s="28">
        <f>SUM(K79:K80)</f>
        <v>0</v>
      </c>
    </row>
    <row r="82" spans="1:11" s="5" customFormat="1" x14ac:dyDescent="0.3">
      <c r="A82" s="16"/>
      <c r="B82" s="39" t="s">
        <v>70</v>
      </c>
      <c r="C82" s="14">
        <v>0.04</v>
      </c>
      <c r="D82" s="7"/>
      <c r="E82" s="6"/>
      <c r="F82" s="6"/>
      <c r="G82" s="7"/>
      <c r="H82" s="7"/>
      <c r="I82" s="7"/>
      <c r="J82" s="6"/>
      <c r="K82" s="28">
        <f>K81*C82</f>
        <v>0</v>
      </c>
    </row>
    <row r="83" spans="1:11" s="5" customFormat="1" x14ac:dyDescent="0.3">
      <c r="A83" s="16"/>
      <c r="B83" s="39" t="s">
        <v>5</v>
      </c>
      <c r="C83" s="14"/>
      <c r="D83" s="7"/>
      <c r="E83" s="6"/>
      <c r="F83" s="6"/>
      <c r="G83" s="7"/>
      <c r="H83" s="7"/>
      <c r="I83" s="7"/>
      <c r="J83" s="6"/>
      <c r="K83" s="28">
        <f>K82+K81</f>
        <v>0</v>
      </c>
    </row>
    <row r="84" spans="1:11" s="5" customFormat="1" x14ac:dyDescent="0.3">
      <c r="A84" s="23"/>
      <c r="B84" s="39" t="s">
        <v>21</v>
      </c>
      <c r="C84" s="14">
        <v>0.18</v>
      </c>
      <c r="D84" s="7"/>
      <c r="E84" s="6"/>
      <c r="F84" s="6"/>
      <c r="G84" s="7"/>
      <c r="H84" s="7"/>
      <c r="I84" s="7"/>
      <c r="J84" s="6"/>
      <c r="K84" s="28">
        <f>K83*C84</f>
        <v>0</v>
      </c>
    </row>
    <row r="85" spans="1:11" s="5" customFormat="1" x14ac:dyDescent="0.3">
      <c r="A85" s="23"/>
      <c r="B85" s="40" t="s">
        <v>20</v>
      </c>
      <c r="C85" s="13"/>
      <c r="D85" s="7"/>
      <c r="E85" s="6"/>
      <c r="F85" s="6"/>
      <c r="G85" s="7"/>
      <c r="H85" s="7"/>
      <c r="I85" s="7"/>
      <c r="J85" s="6" t="s">
        <v>42</v>
      </c>
      <c r="K85" s="29">
        <f>K83+K84</f>
        <v>0</v>
      </c>
    </row>
    <row r="86" spans="1:11" ht="15.75" customHeight="1" x14ac:dyDescent="0.3"/>
    <row r="87" spans="1:11" ht="15.75" customHeight="1" x14ac:dyDescent="0.3"/>
    <row r="88" spans="1:11" ht="15.75" customHeight="1" x14ac:dyDescent="0.3"/>
    <row r="89" spans="1:11" ht="15.75" customHeight="1" x14ac:dyDescent="0.3"/>
    <row r="90" spans="1:11" ht="15.75" customHeight="1" x14ac:dyDescent="0.3"/>
    <row r="91" spans="1:11" ht="15.75" customHeight="1" x14ac:dyDescent="0.3"/>
    <row r="92" spans="1:11" ht="15.75" customHeight="1" x14ac:dyDescent="0.3"/>
    <row r="93" spans="1:11" ht="15.75" customHeight="1" x14ac:dyDescent="0.3"/>
    <row r="94" spans="1:11" ht="15.75" customHeight="1" x14ac:dyDescent="0.3"/>
    <row r="95" spans="1:11" ht="15.75" customHeight="1" x14ac:dyDescent="0.3"/>
    <row r="96" spans="1:11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" customHeight="1" x14ac:dyDescent="0.3"/>
    <row r="109" ht="15" customHeight="1" x14ac:dyDescent="0.3"/>
  </sheetData>
  <mergeCells count="9">
    <mergeCell ref="B2:K2"/>
    <mergeCell ref="I4:J4"/>
    <mergeCell ref="K4:K5"/>
    <mergeCell ref="G4:H4"/>
    <mergeCell ref="A4:A5"/>
    <mergeCell ref="B4:B5"/>
    <mergeCell ref="C4:C5"/>
    <mergeCell ref="D4:D5"/>
    <mergeCell ref="E4:F4"/>
  </mergeCells>
  <conditionalFormatting sqref="B62:C64">
    <cfRule type="cellIs" dxfId="7" priority="78" stopIfTrue="1" operator="equal">
      <formula>8223.307275</formula>
    </cfRule>
  </conditionalFormatting>
  <conditionalFormatting sqref="C67">
    <cfRule type="cellIs" dxfId="6" priority="52" stopIfTrue="1" operator="equal">
      <formula>8223.307275</formula>
    </cfRule>
  </conditionalFormatting>
  <conditionalFormatting sqref="B67">
    <cfRule type="cellIs" dxfId="5" priority="53" stopIfTrue="1" operator="equal">
      <formula>8223.307275</formula>
    </cfRule>
  </conditionalFormatting>
  <conditionalFormatting sqref="C15">
    <cfRule type="cellIs" dxfId="4" priority="6" stopIfTrue="1" operator="equal">
      <formula>8223.307275</formula>
    </cfRule>
  </conditionalFormatting>
  <conditionalFormatting sqref="C19">
    <cfRule type="cellIs" dxfId="3" priority="5" stopIfTrue="1" operator="equal">
      <formula>8223.307275</formula>
    </cfRule>
  </conditionalFormatting>
  <conditionalFormatting sqref="B17:C17">
    <cfRule type="cellIs" dxfId="2" priority="4" stopIfTrue="1" operator="equal">
      <formula>8223.307275</formula>
    </cfRule>
  </conditionalFormatting>
  <conditionalFormatting sqref="C18">
    <cfRule type="cellIs" dxfId="1" priority="3" stopIfTrue="1" operator="equal">
      <formula>8223.307275</formula>
    </cfRule>
  </conditionalFormatting>
  <conditionalFormatting sqref="C65">
    <cfRule type="cellIs" dxfId="0" priority="1" stopIfTrue="1" operator="equal">
      <formula>8223.307275</formula>
    </cfRule>
  </conditionalFormatting>
  <pageMargins left="0.45" right="0.45" top="0.5" bottom="0.5" header="0.3" footer="0.3"/>
  <pageSetup scale="86" orientation="landscape" r:id="rId1"/>
  <ignoredErrors>
    <ignoredError sqref="K77 K79 K78 K80:K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მარტვილი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2023-05-31T10:48:14Z</dcterms:modified>
</cp:coreProperties>
</file>