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84" activeTab="0"/>
  </bookViews>
  <sheets>
    <sheet name="ჯამური" sheetId="1" r:id="rId1"/>
    <sheet name="დემონტაჟი" sheetId="2" r:id="rId2"/>
    <sheet name="კონსტრუქც" sheetId="3" r:id="rId3"/>
    <sheet name="არქიტექტ" sheetId="4" r:id="rId4"/>
    <sheet name="ელ.მონტაჟი" sheetId="5" r:id="rId5"/>
    <sheet name="გათბობა,გაგრილება" sheetId="6" r:id="rId6"/>
  </sheets>
  <definedNames>
    <definedName name="_xlnm._FilterDatabase" localSheetId="3" hidden="1">'არქიტექტ'!$G$1:$G$189</definedName>
    <definedName name="_xlnm._FilterDatabase" localSheetId="2" hidden="1">'კონსტრუქც'!$G$1:$G$237</definedName>
    <definedName name="_xlnm.Print_Titles" localSheetId="2">'კონსტრუქც'!$7:$7</definedName>
  </definedNames>
  <calcPr fullCalcOnLoad="1"/>
</workbook>
</file>

<file path=xl/sharedStrings.xml><?xml version="1.0" encoding="utf-8"?>
<sst xmlns="http://schemas.openxmlformats.org/spreadsheetml/2006/main" count="955" uniqueCount="306">
  <si>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</si>
  <si>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</si>
  <si>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</si>
  <si>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</si>
  <si>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</si>
  <si>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</si>
  <si>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</si>
  <si>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</si>
  <si>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</si>
  <si>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</si>
  <si>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7</t>
  </si>
  <si>
    <t xml:space="preserve">Sromis danaxarjebi </t>
  </si>
  <si>
    <t>sxva masala</t>
  </si>
  <si>
    <t>kg</t>
  </si>
  <si>
    <t>c</t>
  </si>
  <si>
    <t>2</t>
  </si>
  <si>
    <t>m</t>
  </si>
  <si>
    <t>m3</t>
  </si>
  <si>
    <t>sxva manqana</t>
  </si>
  <si>
    <t xml:space="preserve">sxva manqana  </t>
  </si>
  <si>
    <t>t</t>
  </si>
  <si>
    <t>m2</t>
  </si>
  <si>
    <t>samontaJo samuSaoebi</t>
  </si>
  <si>
    <t>NN</t>
  </si>
  <si>
    <r>
      <t xml:space="preserve">gafas.     </t>
    </r>
    <r>
      <rPr>
        <sz val="10"/>
        <rFont val="Arial"/>
        <family val="2"/>
      </rPr>
      <t>N</t>
    </r>
  </si>
  <si>
    <t>samuSao</t>
  </si>
  <si>
    <t>sabazro</t>
  </si>
  <si>
    <t>jami 1</t>
  </si>
  <si>
    <t>Sromis danaxarji</t>
  </si>
  <si>
    <t>manq/sT</t>
  </si>
  <si>
    <t>samSeneblo samuSaoebi</t>
  </si>
  <si>
    <t>yalibis fari</t>
  </si>
  <si>
    <t>1-81-3</t>
  </si>
  <si>
    <t>jami 2</t>
  </si>
  <si>
    <t>Tavebis, obieqtebis, samuSaoebisa da danaxarjebis dasaxeleba</t>
  </si>
  <si>
    <t>Dd R g _18%</t>
  </si>
  <si>
    <t>sul krebsiTi xarjTaRricxviT</t>
  </si>
  <si>
    <t>mSeneblobis dasaxeleba</t>
  </si>
  <si>
    <t>rigiTi nomeri</t>
  </si>
  <si>
    <t>#</t>
  </si>
  <si>
    <t>mowyobiloba aveji, inventari</t>
  </si>
  <si>
    <t xml:space="preserve">sxvadasxva samuSaoebi </t>
  </si>
  <si>
    <t>arqiteqturuli nawili</t>
  </si>
  <si>
    <t xml:space="preserve"> </t>
  </si>
  <si>
    <t>armatura a-1</t>
  </si>
  <si>
    <t>armatura a-3</t>
  </si>
  <si>
    <t>eleqtrodi</t>
  </si>
  <si>
    <t xml:space="preserve">sayalibe xis ficari </t>
  </si>
  <si>
    <t>jami 3</t>
  </si>
  <si>
    <t xml:space="preserve">zednadebi xarjebi  </t>
  </si>
  <si>
    <t>mogeba</t>
  </si>
  <si>
    <t>8-15-1</t>
  </si>
  <si>
    <t>cementis xsnari m50</t>
  </si>
  <si>
    <t>mcire zomis betonis blokebi</t>
  </si>
  <si>
    <t xml:space="preserve">sxva masala </t>
  </si>
  <si>
    <t xml:space="preserve">  10-56-3</t>
  </si>
  <si>
    <t>2. saxuravi</t>
  </si>
  <si>
    <t>12-9-5</t>
  </si>
  <si>
    <t>13-25-1  13-25-2</t>
  </si>
  <si>
    <t>9-14-5</t>
  </si>
  <si>
    <t>9-14-6</t>
  </si>
  <si>
    <t>jami 4</t>
  </si>
  <si>
    <t>11-8-1</t>
  </si>
  <si>
    <t>11-20-3</t>
  </si>
  <si>
    <t>11-30-7</t>
  </si>
  <si>
    <t>cementis xsnari 1:3</t>
  </si>
  <si>
    <t>15-168-7</t>
  </si>
  <si>
    <t>safiTxni</t>
  </si>
  <si>
    <t>3. Riobebi</t>
  </si>
  <si>
    <t>4. iatakebi</t>
  </si>
  <si>
    <t>34-59-7       10-56-3</t>
  </si>
  <si>
    <t>5. Siga mopirkeTeba</t>
  </si>
  <si>
    <t>6. gare mopirkeTeba</t>
  </si>
  <si>
    <t>wylis mimRebi Zabri</t>
  </si>
  <si>
    <t>saRebavi წყალემულსიური</t>
  </si>
  <si>
    <t>kedlebis შელესვა ქვიშა/ცემენტის ხსნარით ფერდოების ჩათვლით</t>
  </si>
  <si>
    <t>1-78-3</t>
  </si>
  <si>
    <t>III kategoriis gruntis damuSaveba xeliT (qvabulis Ziris mosworeba xeliT)</t>
  </si>
  <si>
    <t>Sromis danaxarjebi 2,78X0,8X1,2=</t>
  </si>
  <si>
    <t>gruntis ukuCayra xeliT datkepniT</t>
  </si>
  <si>
    <t>1-118-11</t>
  </si>
  <si>
    <t>pnevmosatkepni</t>
  </si>
  <si>
    <t>8-3-2</t>
  </si>
  <si>
    <t>6-1-20</t>
  </si>
  <si>
    <t xml:space="preserve">cementis xsnari m150 </t>
  </si>
  <si>
    <t>SromiTi danaxarji</t>
  </si>
  <si>
    <t>კვადრატული მილი 100X100მმ</t>
  </si>
  <si>
    <t>wylis mimRebi Zabris mowyoba თუნუქით</t>
  </si>
  <si>
    <t>kedlebis mowyoba mcire zomis betonis blokebisagan (19X19X39) პარაპეტების ჩათვლით</t>
  </si>
  <si>
    <t>Sesasrulebeli samuSaoebi</t>
  </si>
  <si>
    <t>norm. erT-ze</t>
  </si>
  <si>
    <t>r-ba</t>
  </si>
  <si>
    <t>manqana-meqanizmebi</t>
  </si>
  <si>
    <t>I. sademontaJo samuSaoebi</t>
  </si>
  <si>
    <t xml:space="preserve">Sromis danaxarji </t>
  </si>
  <si>
    <t>sxva manqanebi</t>
  </si>
  <si>
    <t>I Tavis jami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</si>
  <si>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</si>
  <si>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sademontaJo samuSaoebi</t>
  </si>
  <si>
    <t>saerTo saxarjTaRricxvo Rirebuleba lari</t>
  </si>
  <si>
    <t>maT Soris masalis Rirebuleba</t>
  </si>
  <si>
    <t xml:space="preserve">46-23-4 </t>
  </si>
  <si>
    <t xml:space="preserve">ukuCayrili gruntis datkepna pnevmosatkepnebiT </t>
  </si>
  <si>
    <t>xidura amwe 30 t</t>
  </si>
  <si>
    <t>amwe muxluxa svlaze 40 t</t>
  </si>
  <si>
    <t>9-10-1</t>
  </si>
  <si>
    <t>liTonis damxmare konstruqcia montaJisTvis</t>
  </si>
  <si>
    <t>WanWiki</t>
  </si>
  <si>
    <t>gare kedlebis maRalxarisxovani SeRebva safasade saRebaviT</t>
  </si>
  <si>
    <t>sab.</t>
  </si>
  <si>
    <t>6-16-17</t>
  </si>
  <si>
    <t>Senoba 1 (Semosasvleli darbazi)</t>
  </si>
  <si>
    <t>1. miwis samuSaoebi</t>
  </si>
  <si>
    <t>manqanebi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</si>
  <si>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</si>
  <si>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</si>
  <si>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>jami 5</t>
  </si>
  <si>
    <t>jami 1+2+3+4+5+6</t>
  </si>
  <si>
    <t>miwis samuSaoebi da  konstruqciebi</t>
  </si>
  <si>
    <t>1.Senoba-1 kedlebi da tixrebi</t>
  </si>
  <si>
    <t>saxuravze da kedlis nawilze hidroizolaciis mowyoba</t>
  </si>
  <si>
    <t>aluminis plintusebis mowyoba</t>
  </si>
  <si>
    <t>6. sxva</t>
  </si>
  <si>
    <t>1-81-1</t>
  </si>
  <si>
    <t>pnevmaturi satkepni momuSave TviTmaval kompresorze</t>
  </si>
  <si>
    <t>en da g</t>
  </si>
  <si>
    <t>samSeneblo nagavis datvirTva xeliT avtoTviTmclelebze</t>
  </si>
  <si>
    <t>1-22-1</t>
  </si>
  <si>
    <t>samSeneblo nagavis gazidva avtoTviTmclelebiT   30 km-mde manZilze</t>
  </si>
  <si>
    <t>1-2</t>
  </si>
  <si>
    <t>1-3</t>
  </si>
  <si>
    <t>ხართჯაღრიცხვა 1-1</t>
  </si>
  <si>
    <t>xarjTaRricxva #1-2</t>
  </si>
  <si>
    <t>xarjTaRricxva #1-3</t>
  </si>
  <si>
    <t>46-38-2</t>
  </si>
  <si>
    <t>droebiTi SemoRobvis mowyoba</t>
  </si>
  <si>
    <r>
      <t>100m</t>
    </r>
    <r>
      <rPr>
        <b/>
        <vertAlign val="superscript"/>
        <sz val="10"/>
        <rFont val="AcadNusx"/>
        <family val="0"/>
      </rPr>
      <t>2</t>
    </r>
  </si>
  <si>
    <t>lursmani</t>
  </si>
  <si>
    <t>xis dgarebi</t>
  </si>
  <si>
    <t xml:space="preserve">xis ficrebi (IV sortis) </t>
  </si>
  <si>
    <t>damxmare masalebi</t>
  </si>
  <si>
    <t>46-26-4</t>
  </si>
  <si>
    <t>droebiTi SemoRobvis demontaJi da gatana teritoriidan</t>
  </si>
  <si>
    <t>aluminis vitraJebi mina-paketiT maRali xarisxis, Seferili</t>
  </si>
  <si>
    <t>aluminis plintusi simaRle 8 sm</t>
  </si>
  <si>
    <t>wylis gadamyvani milebis mowyoba (Seferili თუნუქით)</t>
  </si>
  <si>
    <t>1-1</t>
  </si>
  <si>
    <t>krebsiTi xarjTaRricxva</t>
  </si>
  <si>
    <t>q. TbilisSi, wyalsadenis q. #13-Si mdebare sasawyobo Senobis gamagreba-rekonstruqcia</t>
  </si>
  <si>
    <t>demontaJis samuSaoebi</t>
  </si>
  <si>
    <t>saxuravis brtyeli gadaxurvis demontaJi (ruberoidi, cementis moWimva, daTbuneba)</t>
  </si>
  <si>
    <t>tixris kedlebis  demontaJi</t>
  </si>
  <si>
    <t>dazianebuli kibeebis demontaJi</t>
  </si>
  <si>
    <r>
      <t>m</t>
    </r>
    <r>
      <rPr>
        <b/>
        <vertAlign val="superscript"/>
        <sz val="10"/>
        <rFont val="AcadNusx"/>
        <family val="0"/>
      </rPr>
      <t>2</t>
    </r>
  </si>
  <si>
    <t xml:space="preserve">46-33-2 </t>
  </si>
  <si>
    <t xml:space="preserve">46-28-1  </t>
  </si>
  <si>
    <t xml:space="preserve">2. iataki </t>
  </si>
  <si>
    <t>RorRis safuZvelis mowyoba iatakis qveS</t>
  </si>
  <si>
    <t>RorRi (0-40 მმ.)</t>
  </si>
  <si>
    <t xml:space="preserve">0.16 m niSnulze wibovani filebis gamagreba liTonis konstruqciebiT 
</t>
  </si>
  <si>
    <t>liTonis konstruqcia [22</t>
  </si>
  <si>
    <t>balastis Cayra (datkepniT)</t>
  </si>
  <si>
    <t>balasti</t>
  </si>
  <si>
    <t xml:space="preserve">4.81 m niSnulze wibovani filebis gamagreba liTonis konstruqciebiT 
</t>
  </si>
  <si>
    <t xml:space="preserve">9.30 m niSnulze wibovani filebis gamagreba liTonis konstruqciebiT 
</t>
  </si>
  <si>
    <t>3. liTonis kibis mowyoba</t>
  </si>
  <si>
    <t xml:space="preserve">kibis mowyoba liTonis konstruqciebiT (2 cali)
</t>
  </si>
  <si>
    <t>liTonis konstruqcia ][16</t>
  </si>
  <si>
    <t>milkvadrati</t>
  </si>
  <si>
    <t>liTonis furceli</t>
  </si>
  <si>
    <t>15-164-8</t>
  </si>
  <si>
    <t>liTonis kibis (moajiris) gawmenda da ori piri SeRebva</t>
  </si>
  <si>
    <t>jami 1+2+3</t>
  </si>
  <si>
    <t>Riobebis mosawyobad kedlis rkinabetonis panelebis CaWra-demontaJi</t>
  </si>
  <si>
    <t xml:space="preserve">46-23-3 </t>
  </si>
  <si>
    <t>tixrebis mowyoba  liTonis badiT</t>
  </si>
  <si>
    <t>kuTxovana</t>
  </si>
  <si>
    <t>SenaduRi liTonis bade 3.8 mm</t>
  </si>
  <si>
    <t xml:space="preserve"> cementis moWimvis mowyoba sisqiT 50mm</t>
  </si>
  <si>
    <t>pemza</t>
  </si>
  <si>
    <t>daTbuneba pemziT (100მმ)</t>
  </si>
  <si>
    <t>hidroizoli ori fena</t>
  </si>
  <si>
    <t xml:space="preserve">liTonis karebis montaJi (5 kari)  </t>
  </si>
  <si>
    <t>liTonis kari CarCoTi</t>
  </si>
  <si>
    <t>mdf-is SeRebili karis mowyoba (7 cali)</t>
  </si>
  <si>
    <t xml:space="preserve">aluminis  vitraJebis, fanjrebis montaJi         </t>
  </si>
  <si>
    <t>metaloplastmasis karis mowyoba (3 cali)</t>
  </si>
  <si>
    <t>mdf-is SeRebili kari 7c</t>
  </si>
  <si>
    <t xml:space="preserve">metlaxis filebis დაგება </t>
  </si>
  <si>
    <t>webo-cementi</t>
  </si>
  <si>
    <t xml:space="preserve">metlaxis filebi </t>
  </si>
  <si>
    <t xml:space="preserve">laminatis iatakis დაგება </t>
  </si>
  <si>
    <t>laminirebuli iataki (plintusebiT)</t>
  </si>
  <si>
    <t>kedlebis da tixrebis maRalxarisxovani SeRebva</t>
  </si>
  <si>
    <t xml:space="preserve">TabaSirmuyaos EWeris mowyoba </t>
  </si>
  <si>
    <t>TabaSirmuyao (kompleqtSi)</t>
  </si>
  <si>
    <t xml:space="preserve">nestgamZle TabaSirmuyaos EWeris mowyoba </t>
  </si>
  <si>
    <t>nestgamZle TabaSirmuyao (kompleqtSi)</t>
  </si>
  <si>
    <t>15-14-1</t>
  </si>
  <si>
    <t>kedlebis mopirkeTeba moWiquli filebiT (svel wertilebSi, samzareuloSi)</t>
  </si>
  <si>
    <t>moWiquli filebi</t>
  </si>
  <si>
    <t>webocementi</t>
  </si>
  <si>
    <t>SesasvlelSi baqanze armirebuli cementis moWimvis mowyoba sisqiT 40mm</t>
  </si>
  <si>
    <t>metaloplastmasis  kari 3c</t>
  </si>
  <si>
    <t>saxuravis parapetis gadaxurvis mowyoba moTuTiebuli თუნუქით</t>
  </si>
  <si>
    <t>Tunuqi moTuTiebuli sisqe 0.5 mm</t>
  </si>
  <si>
    <t>jami 6:</t>
  </si>
  <si>
    <t>15-168-2</t>
  </si>
  <si>
    <t>Weris gasufTaveba SeRebva (SeTeTreba)</t>
  </si>
  <si>
    <t>15-60-4 მის</t>
  </si>
  <si>
    <t xml:space="preserve">SromiTi resursebi </t>
  </si>
  <si>
    <t>proeqtiT</t>
  </si>
  <si>
    <t>wvrilmarcvlovani betonis xsnari 1:1</t>
  </si>
  <si>
    <t>sxva xarjebi</t>
  </si>
  <si>
    <t>Werze rkinabetonis elementebis Selesva  wvrilmarcvlovani betonis xsnariT</t>
  </si>
  <si>
    <r>
      <t>m</t>
    </r>
    <r>
      <rPr>
        <b/>
        <vertAlign val="superscript"/>
        <sz val="10"/>
        <rFont val="AcadNusx"/>
        <family val="0"/>
      </rPr>
      <t>3</t>
    </r>
  </si>
  <si>
    <r>
      <t xml:space="preserve">bade "rabica" </t>
    </r>
    <r>
      <rPr>
        <sz val="10"/>
        <rFont val="Arial"/>
        <family val="2"/>
      </rPr>
      <t xml:space="preserve">pvc </t>
    </r>
    <r>
      <rPr>
        <sz val="10"/>
        <rFont val="AcadNusx"/>
        <family val="0"/>
      </rPr>
      <t>mavTulis 3.0 mm ujrediT 50X50 (mm)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</si>
  <si>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</si>
  <si>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t xml:space="preserve">samuSaoebisa da xarjebis dasaxeleba </t>
  </si>
  <si>
    <t>1</t>
  </si>
  <si>
    <t>4</t>
  </si>
  <si>
    <t>ofisis Sida el.samontaJo samuSaoebi</t>
  </si>
  <si>
    <t>spilenZis ZarRviani, polivinilqloridis ormagi uwvadi izolaciis mqone kabeli kveTiT</t>
  </si>
  <si>
    <t>grZ/m</t>
  </si>
  <si>
    <t>SromiTi resursebi</t>
  </si>
  <si>
    <t>5*6 mm2</t>
  </si>
  <si>
    <t>4*4 mm2</t>
  </si>
  <si>
    <t>4*2,5 mm3</t>
  </si>
  <si>
    <t>3*2.5 mm2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</si>
  <si>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</si>
  <si>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t>cali</t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</si>
  <si>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</si>
  <si>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led sanaTebi germetiuli 120 mm </t>
  </si>
  <si>
    <t>gamanawilebeli kolofi</t>
  </si>
  <si>
    <t>rozetis bude</t>
  </si>
  <si>
    <t xml:space="preserve">Stefselis rozeti, orpolusiani, mesame damiwebuli kontaqtiT faruli gayvanilobisaTvis  </t>
  </si>
  <si>
    <t>Stefselis rozeti Savi feris (damkveTis katalogis mixedviT)</t>
  </si>
  <si>
    <t xml:space="preserve">Stefselis rozeti, orpolusiani, mesame damiwebuli kontaqtiT gare montaJis  </t>
  </si>
  <si>
    <t>Stefselis rozeti  gare montaJis (damkveTis katalogis mixedviT)</t>
  </si>
  <si>
    <t xml:space="preserve">CamrTveli faruli gayvanilobisaTvis  </t>
  </si>
  <si>
    <t>CamrTveli erTklaviSiani Savi feris (damkveTis katalogis mixedviT)</t>
  </si>
  <si>
    <t>gamwovi ventiliatori</t>
  </si>
  <si>
    <t>ventiliatori</t>
  </si>
  <si>
    <t>zednadebi xarjebi xelfasidan</t>
  </si>
  <si>
    <t>xarjTaRricxva #1-4</t>
  </si>
  <si>
    <t>el.samontaJo samuSaoebi</t>
  </si>
  <si>
    <t>1-4</t>
  </si>
  <si>
    <t>masalebis transportirebis xarjebi  3%</t>
  </si>
  <si>
    <t>gauTvaliswinebeli xarjebi _5%</t>
  </si>
  <si>
    <t>Tunuqi sisqiT 0,5 mm</t>
  </si>
  <si>
    <t>pompis momsaxureba</t>
  </si>
  <si>
    <t>antikoroziuli saRebavi</t>
  </si>
  <si>
    <t xml:space="preserve">liftis rk/betonis kedlis  mowyoba b-25 betonisagan </t>
  </si>
  <si>
    <t>betoni b-25</t>
  </si>
  <si>
    <t>6-14-3</t>
  </si>
  <si>
    <t>tixrebis mowyoba mcire zomis betonis blokebisagan (19X15X39) პარაპეტების ჩათვლით</t>
  </si>
  <si>
    <t>praimeri</t>
  </si>
  <si>
    <t>lit</t>
  </si>
  <si>
    <t>gazi</t>
  </si>
  <si>
    <t>mastersil 404</t>
  </si>
  <si>
    <t xml:space="preserve">9.30 niSnulze monoliTuri rk/betonis filis  mowyoba b-25 betonisagan </t>
  </si>
  <si>
    <t xml:space="preserve">0.16m niSnulze iatakis monoliTuri rk/betonis filis (sisqe 10 sm)  mowyoba b-25 betonisagan </t>
  </si>
  <si>
    <t xml:space="preserve">_2.8m niSnulze iatakis monoliTuri rk/betonis filis (sisqe 10 sm)  mowyoba b-25 betonisagan </t>
  </si>
  <si>
    <t xml:space="preserve">0.16 niSnulze monoliTuri rk/betonis filis  mowyoba b-25 betonisagan </t>
  </si>
  <si>
    <t xml:space="preserve">misadgomi baqanis mowyoba b-25 betonisagan </t>
  </si>
  <si>
    <t xml:space="preserve">4.81 niSnulze monoliTuri rk/betonis filis  mowyoba b-25 betonisagan </t>
  </si>
  <si>
    <t>sagebi</t>
  </si>
  <si>
    <t>gofrirebuli milisa da sakabelo arxebis montaJi</t>
  </si>
  <si>
    <t>gofrirebuli mili  25mm</t>
  </si>
  <si>
    <t>metalis sakabelo arxi 50*50</t>
  </si>
  <si>
    <t>metalis sakabelo arxi 200*50</t>
  </si>
  <si>
    <t>metalis sakabelo arxi 400*50</t>
  </si>
  <si>
    <t>sakidebi</t>
  </si>
  <si>
    <t>dioduri proJeqtori 200 vt</t>
  </si>
  <si>
    <t>1-5</t>
  </si>
  <si>
    <t>gaTboba gagrileba</t>
  </si>
  <si>
    <t xml:space="preserve">wyaltubos raionSi, sof maRlakSi mdebare  Sps "san petrolium jorjia"-s </t>
  </si>
  <si>
    <t>daqvemdebarebaSi myofi avtogasamararTi sadguris samSeneblo-saremonto samuSaoebi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</si>
  <si>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</si>
  <si>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</si>
  <si>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</si>
  <si>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</si>
  <si>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</si>
  <si>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</si>
  <si>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</si>
  <si>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15,5 kvt</t>
    </r>
  </si>
  <si>
    <t>კომპ.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</si>
  <si>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</si>
  <si>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t>samagri</t>
  </si>
  <si>
    <t>SemaerTebeli sadeni 3*2.5 mm</t>
  </si>
  <si>
    <t>Zalovani sadeni 5*6 mm</t>
  </si>
  <si>
    <t>refneti</t>
  </si>
  <si>
    <t>komp</t>
  </si>
  <si>
    <t>drenaJis mili</t>
  </si>
  <si>
    <t>fasonuri nawilebi</t>
  </si>
  <si>
    <t>damxmare da sainstalacio masala</t>
  </si>
  <si>
    <t>zednadebi xarji xelfasze</t>
  </si>
  <si>
    <t>xarjTaRricxva #1-5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</si>
  <si>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4,5 kvt</t>
    </r>
  </si>
  <si>
    <t xml:space="preserve">sxvadasxva diametris spilenZis mili </t>
  </si>
  <si>
    <t>fibrobetoni</t>
  </si>
  <si>
    <t>samrewvelo iatakis mowyoba (sisqiT 80mm) moprialebiTa da daxerxviT</t>
  </si>
  <si>
    <t>materialuri resursi</t>
  </si>
  <si>
    <t>orTqldamWeri hidroizolacia</t>
  </si>
  <si>
    <t>pidroizoli</t>
  </si>
  <si>
    <r>
      <t xml:space="preserve"> m</t>
    </r>
    <r>
      <rPr>
        <b/>
        <vertAlign val="superscript"/>
        <sz val="10"/>
        <rFont val="AcadNusx"/>
        <family val="0"/>
      </rPr>
      <t>2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</si>
</sst>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&quot;р.&quot;* #,##0.00_);_(&quot;р.&quot;* \(#,##0.00\);_(&quot;р.&quot;* &quot;-&quot;??_);_(@_)"/>
    <numFmt numFmtId="204" formatCode="0.0000"/>
    <numFmt numFmtId="205" formatCode="0.000"/>
    <numFmt numFmtId="206" formatCode="0.00000"/>
    <numFmt numFmtId="207" formatCode="0.0"/>
    <numFmt numFmtId="208" formatCode="0.000000"/>
    <numFmt numFmtId="209" formatCode="0.0000000"/>
    <numFmt numFmtId="210" formatCode="_-* #,##0.0_р_._-;\-* #,##0.0_р_._-;_-* &quot;-&quot;??_р_._-;_-@_-"/>
    <numFmt numFmtId="211" formatCode="_-* #,##0_р_._-;\-* #,##0_р_._-;_-* &quot;-&quot;??_р_._-;_-@_-"/>
    <numFmt numFmtId="212" formatCode="_-* #,##0.000_р_._-;\-* #,##0.000_р_._-;_-* &quot;-&quot;??_р_._-;_-@_-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00000_р_._-;\-* #,##0.000000_р_._-;_-* &quot;-&quot;??_р_._-;_-@_-"/>
    <numFmt numFmtId="216" formatCode="_-* #,##0.0000000_р_._-;\-* #,##0.0000000_р_._-;_-* &quot;-&quot;??_р_._-;_-@_-"/>
    <numFmt numFmtId="217" formatCode="0.00000000"/>
    <numFmt numFmtId="218" formatCode="[$-437]yyyy\ &quot;წლის&quot;\ dd\ mm\,\ dddd"/>
    <numFmt numFmtId="219" formatCode="0.000000000"/>
    <numFmt numFmtId="220" formatCode="0.0000000000"/>
    <numFmt numFmtId="221" formatCode="0.000000000000"/>
    <numFmt numFmtId="222" formatCode="0.00000000000"/>
    <numFmt numFmtId="223" formatCode="_(* #,##0.000_);_(* \(#,##0.000\);_(* &quot;-&quot;???_);_(@_)"/>
    <numFmt numFmtId="224" formatCode="#,##0.000"/>
    <numFmt numFmtId="225" formatCode="#,##0.00000"/>
    <numFmt numFmtId="226" formatCode="#,##0.0000"/>
  </numFmts>
  <fonts count="92">
    <font>
      <sz val="10"/>
      <name val="Arial Cyr"/>
      <family val="0"/>
    </font>
    <font>
      <sz val="10"/>
      <name val="AcadNusx"/>
      <family val="0"/>
    </font>
    <font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2"/>
      <name val="Arial Cyr"/>
      <family val="0"/>
    </font>
    <font>
      <sz val="9"/>
      <name val="AcadNusx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Helv"/>
      <family val="0"/>
    </font>
    <font>
      <b/>
      <sz val="10"/>
      <color indexed="8"/>
      <name val="AcadNusx"/>
      <family val="0"/>
    </font>
    <font>
      <b/>
      <sz val="14"/>
      <name val="AcadNusx"/>
      <family val="0"/>
    </font>
    <font>
      <b/>
      <vertAlign val="superscript"/>
      <sz val="10"/>
      <color indexed="8"/>
      <name val="AcadNusx"/>
      <family val="0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b/>
      <sz val="10"/>
      <name val="AcadMtavr"/>
      <family val="0"/>
    </font>
    <font>
      <sz val="10"/>
      <name val="AcadMtavr"/>
      <family val="0"/>
    </font>
    <font>
      <b/>
      <vertAlign val="superscript"/>
      <sz val="10"/>
      <name val="AcadNusx"/>
      <family val="0"/>
    </font>
    <font>
      <sz val="10"/>
      <name val="LitNusx"/>
      <family val="0"/>
    </font>
    <font>
      <b/>
      <u val="single"/>
      <sz val="10"/>
      <name val="AcadNusx"/>
      <family val="0"/>
    </font>
    <font>
      <sz val="10"/>
      <name val="Sylfaen"/>
      <family val="1"/>
    </font>
    <font>
      <b/>
      <sz val="10"/>
      <name val="Sylfaen"/>
      <family val="1"/>
    </font>
    <font>
      <vertAlign val="superscript"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sz val="12"/>
      <name val="Sylfaen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Mtavr"/>
      <family val="0"/>
    </font>
    <font>
      <b/>
      <sz val="11"/>
      <color indexed="8"/>
      <name val="AcadNusx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Helv"/>
      <family val="0"/>
    </font>
    <font>
      <i/>
      <sz val="10"/>
      <color indexed="8"/>
      <name val="AcadNusx"/>
      <family val="0"/>
    </font>
    <font>
      <i/>
      <sz val="11"/>
      <color indexed="8"/>
      <name val="AcadNusx"/>
      <family val="0"/>
    </font>
    <font>
      <sz val="11"/>
      <color indexed="8"/>
      <name val="AcadNusx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Mtavr"/>
      <family val="0"/>
    </font>
    <font>
      <b/>
      <sz val="11"/>
      <color theme="1"/>
      <name val="AcadNusx"/>
      <family val="0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Helv"/>
      <family val="0"/>
    </font>
    <font>
      <i/>
      <sz val="10"/>
      <color theme="1"/>
      <name val="AcadNusx"/>
      <family val="0"/>
    </font>
    <font>
      <i/>
      <sz val="11"/>
      <color theme="1"/>
      <name val="AcadNusx"/>
      <family val="0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1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97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20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05" fontId="6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05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9" fontId="1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207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04" fontId="1" fillId="0" borderId="0" xfId="0" applyNumberFormat="1" applyFont="1" applyFill="1" applyBorder="1" applyAlignment="1">
      <alignment horizontal="center" vertical="top" wrapText="1"/>
    </xf>
    <xf numFmtId="205" fontId="1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vertical="center" wrapText="1"/>
    </xf>
    <xf numFmtId="2" fontId="82" fillId="0" borderId="10" xfId="0" applyNumberFormat="1" applyFont="1" applyFill="1" applyBorder="1" applyAlignment="1">
      <alignment horizontal="center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left" vertical="center" wrapText="1"/>
    </xf>
    <xf numFmtId="2" fontId="8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 quotePrefix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top" wrapText="1"/>
    </xf>
    <xf numFmtId="2" fontId="17" fillId="0" borderId="15" xfId="0" applyNumberFormat="1" applyFont="1" applyFill="1" applyBorder="1" applyAlignment="1">
      <alignment horizontal="center" vertical="top" wrapText="1"/>
    </xf>
    <xf numFmtId="2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07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/>
    </xf>
    <xf numFmtId="4" fontId="1" fillId="0" borderId="14" xfId="42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" fontId="1" fillId="0" borderId="10" xfId="42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1" fillId="0" borderId="15" xfId="42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left" vertical="top" wrapText="1"/>
    </xf>
    <xf numFmtId="2" fontId="7" fillId="32" borderId="1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 quotePrefix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2" fontId="7" fillId="32" borderId="18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/>
    </xf>
    <xf numFmtId="49" fontId="6" fillId="0" borderId="2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2" fillId="0" borderId="27" xfId="0" applyFont="1" applyFill="1" applyBorder="1" applyAlignment="1">
      <alignment horizontal="center" vertical="center" wrapText="1"/>
    </xf>
    <xf numFmtId="2" fontId="82" fillId="0" borderId="17" xfId="0" applyNumberFormat="1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2" fontId="81" fillId="0" borderId="18" xfId="0" applyNumberFormat="1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26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2" fontId="8" fillId="0" borderId="24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72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8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86" fillId="0" borderId="0" xfId="0" applyNumberFormat="1" applyFont="1" applyFill="1" applyAlignment="1">
      <alignment/>
    </xf>
    <xf numFmtId="0" fontId="15" fillId="0" borderId="10" xfId="0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22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 quotePrefix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center" wrapText="1"/>
    </xf>
    <xf numFmtId="0" fontId="5" fillId="0" borderId="10" xfId="0" applyNumberFormat="1" applyFont="1" applyFill="1" applyBorder="1" applyAlignment="1" quotePrefix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 quotePrefix="1">
      <alignment horizontal="center" wrapText="1"/>
    </xf>
    <xf numFmtId="2" fontId="14" fillId="0" borderId="0" xfId="0" applyNumberFormat="1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" fontId="1" fillId="0" borderId="24" xfId="42" applyNumberFormat="1" applyFont="1" applyFill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top" wrapText="1"/>
    </xf>
    <xf numFmtId="207" fontId="8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 quotePrefix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 quotePrefix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9" fontId="19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15" xfId="0" applyNumberFormat="1" applyFont="1" applyFill="1" applyBorder="1" applyAlignment="1" quotePrefix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 quotePrefix="1">
      <alignment horizontal="center" vertical="top" wrapText="1"/>
    </xf>
    <xf numFmtId="1" fontId="5" fillId="0" borderId="23" xfId="0" applyNumberFormat="1" applyFont="1" applyFill="1" applyBorder="1" applyAlignment="1" quotePrefix="1">
      <alignment horizontal="center" vertical="top" wrapText="1"/>
    </xf>
    <xf numFmtId="0" fontId="5" fillId="0" borderId="16" xfId="0" applyFont="1" applyFill="1" applyBorder="1" applyAlignment="1" quotePrefix="1">
      <alignment horizontal="center" vertical="top" wrapText="1"/>
    </xf>
    <xf numFmtId="0" fontId="5" fillId="0" borderId="14" xfId="0" applyNumberFormat="1" applyFont="1" applyFill="1" applyBorder="1" applyAlignment="1" quotePrefix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 quotePrefix="1">
      <alignment horizontal="center" vertical="top" wrapText="1"/>
    </xf>
    <xf numFmtId="1" fontId="5" fillId="0" borderId="18" xfId="0" applyNumberFormat="1" applyFont="1" applyFill="1" applyBorder="1" applyAlignment="1" quotePrefix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wrapText="1"/>
    </xf>
    <xf numFmtId="14" fontId="1" fillId="0" borderId="24" xfId="0" applyNumberFormat="1" applyFont="1" applyFill="1" applyBorder="1" applyAlignment="1" quotePrefix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224" fontId="2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205" fontId="1" fillId="0" borderId="15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 quotePrefix="1">
      <alignment horizontal="center" vertical="top" wrapText="1"/>
    </xf>
    <xf numFmtId="0" fontId="8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1" fillId="0" borderId="10" xfId="68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" fontId="29" fillId="0" borderId="10" xfId="0" applyNumberFormat="1" applyFont="1" applyFill="1" applyBorder="1" applyAlignment="1">
      <alignment horizontal="center" vertical="justify" wrapText="1"/>
    </xf>
    <xf numFmtId="0" fontId="1" fillId="0" borderId="10" xfId="68" applyFont="1" applyFill="1" applyBorder="1" applyAlignment="1">
      <alignment horizontal="left" vertical="center" wrapText="1"/>
      <protection/>
    </xf>
    <xf numFmtId="0" fontId="1" fillId="0" borderId="10" xfId="68" applyNumberFormat="1" applyFont="1" applyFill="1" applyBorder="1" applyAlignment="1">
      <alignment horizontal="center" vertical="center" wrapText="1"/>
      <protection/>
    </xf>
    <xf numFmtId="2" fontId="1" fillId="0" borderId="10" xfId="68" applyNumberFormat="1" applyFont="1" applyFill="1" applyBorder="1" applyAlignment="1">
      <alignment horizontal="center" vertical="center" wrapText="1"/>
      <protection/>
    </xf>
    <xf numFmtId="2" fontId="1" fillId="0" borderId="10" xfId="68" applyNumberFormat="1" applyFont="1" applyFill="1" applyBorder="1" applyAlignment="1" quotePrefix="1">
      <alignment horizontal="center" vertical="center" wrapText="1"/>
      <protection/>
    </xf>
    <xf numFmtId="2" fontId="82" fillId="0" borderId="10" xfId="0" applyNumberFormat="1" applyFont="1" applyFill="1" applyBorder="1" applyAlignment="1">
      <alignment horizontal="center"/>
    </xf>
    <xf numFmtId="2" fontId="82" fillId="0" borderId="17" xfId="0" applyNumberFormat="1" applyFont="1" applyFill="1" applyBorder="1" applyAlignment="1">
      <alignment horizontal="center"/>
    </xf>
    <xf numFmtId="207" fontId="1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center" wrapText="1"/>
    </xf>
    <xf numFmtId="224" fontId="8" fillId="0" borderId="24" xfId="0" applyNumberFormat="1" applyFont="1" applyFill="1" applyBorder="1" applyAlignment="1">
      <alignment horizontal="center" vertical="center" wrapText="1"/>
    </xf>
    <xf numFmtId="2" fontId="30" fillId="0" borderId="24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0" fontId="8" fillId="0" borderId="10" xfId="72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205" fontId="31" fillId="0" borderId="10" xfId="72" applyNumberFormat="1" applyFont="1" applyFill="1" applyBorder="1" applyAlignment="1">
      <alignment horizontal="center" vertical="center"/>
      <protection/>
    </xf>
    <xf numFmtId="2" fontId="32" fillId="0" borderId="10" xfId="72" applyNumberFormat="1" applyFont="1" applyFill="1" applyBorder="1" applyAlignment="1">
      <alignment horizontal="center" vertical="center"/>
      <protection/>
    </xf>
    <xf numFmtId="2" fontId="31" fillId="0" borderId="10" xfId="64" applyNumberFormat="1" applyFont="1" applyFill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10" xfId="72" applyNumberFormat="1" applyFont="1" applyFill="1" applyBorder="1" applyAlignment="1">
      <alignment horizontal="center" vertical="center"/>
      <protection/>
    </xf>
    <xf numFmtId="2" fontId="31" fillId="0" borderId="17" xfId="0" applyNumberFormat="1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left" vertical="center"/>
      <protection/>
    </xf>
    <xf numFmtId="2" fontId="31" fillId="0" borderId="10" xfId="63" applyNumberFormat="1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20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205" fontId="30" fillId="0" borderId="10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45" applyNumberFormat="1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32" borderId="21" xfId="0" applyFont="1" applyFill="1" applyBorder="1" applyAlignment="1" quotePrefix="1">
      <alignment horizontal="center" wrapText="1"/>
    </xf>
    <xf numFmtId="0" fontId="8" fillId="0" borderId="10" xfId="0" applyFont="1" applyBorder="1" applyAlignment="1" quotePrefix="1">
      <alignment horizontal="left" vertical="top" wrapText="1"/>
    </xf>
    <xf numFmtId="0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2" fontId="8" fillId="0" borderId="10" xfId="0" applyNumberFormat="1" applyFont="1" applyBorder="1" applyAlignment="1" quotePrefix="1">
      <alignment horizontal="center" vertical="center" wrapText="1"/>
    </xf>
    <xf numFmtId="0" fontId="1" fillId="32" borderId="31" xfId="0" applyFont="1" applyFill="1" applyBorder="1" applyAlignment="1" quotePrefix="1">
      <alignment horizontal="center" wrapText="1"/>
    </xf>
    <xf numFmtId="20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2" fontId="1" fillId="32" borderId="10" xfId="62" applyNumberFormat="1" applyFont="1" applyFill="1" applyBorder="1" applyAlignment="1">
      <alignment horizontal="center"/>
      <protection/>
    </xf>
    <xf numFmtId="0" fontId="1" fillId="0" borderId="10" xfId="0" applyFont="1" applyBorder="1" applyAlignment="1" quotePrefix="1">
      <alignment horizontal="left" vertical="center" wrapText="1"/>
    </xf>
    <xf numFmtId="0" fontId="1" fillId="32" borderId="21" xfId="0" applyFont="1" applyFill="1" applyBorder="1" applyAlignment="1" quotePrefix="1">
      <alignment horizontal="center" vertical="center" wrapText="1"/>
    </xf>
    <xf numFmtId="0" fontId="1" fillId="32" borderId="31" xfId="0" applyFont="1" applyFill="1" applyBorder="1" applyAlignment="1" quotePrefix="1">
      <alignment horizontal="center" vertical="center" wrapText="1"/>
    </xf>
    <xf numFmtId="2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 quotePrefix="1">
      <alignment horizontal="left" vertical="top" wrapText="1"/>
    </xf>
    <xf numFmtId="0" fontId="8" fillId="0" borderId="10" xfId="0" applyFont="1" applyBorder="1" applyAlignment="1" quotePrefix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" fillId="0" borderId="17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207" fontId="8" fillId="0" borderId="15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0" fontId="1" fillId="32" borderId="10" xfId="61" applyNumberFormat="1" applyFont="1" applyFill="1" applyBorder="1" applyAlignment="1">
      <alignment horizontal="center" vertical="top" wrapText="1"/>
      <protection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2" fontId="17" fillId="0" borderId="14" xfId="0" applyNumberFormat="1" applyFont="1" applyFill="1" applyBorder="1" applyAlignment="1">
      <alignment horizontal="center" vertical="top" wrapText="1"/>
    </xf>
    <xf numFmtId="0" fontId="17" fillId="0" borderId="14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top" wrapText="1"/>
    </xf>
    <xf numFmtId="197" fontId="6" fillId="32" borderId="10" xfId="42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82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/>
    </xf>
    <xf numFmtId="9" fontId="82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left" vertical="center"/>
    </xf>
    <xf numFmtId="2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9" fontId="81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2" fontId="81" fillId="0" borderId="10" xfId="0" applyNumberFormat="1" applyFont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1" fillId="32" borderId="10" xfId="58" applyFont="1" applyFill="1" applyBorder="1" applyAlignment="1">
      <alignment horizontal="left" vertical="center" wrapText="1"/>
      <protection/>
    </xf>
    <xf numFmtId="0" fontId="1" fillId="32" borderId="10" xfId="58" applyFont="1" applyFill="1" applyBorder="1" applyAlignment="1">
      <alignment horizontal="center" vertical="center"/>
      <protection/>
    </xf>
    <xf numFmtId="2" fontId="1" fillId="0" borderId="10" xfId="0" applyNumberFormat="1" applyFont="1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205" fontId="30" fillId="0" borderId="2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9" fillId="0" borderId="3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0" fillId="0" borderId="25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36" fillId="0" borderId="27" xfId="72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top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7" fillId="0" borderId="29" xfId="0" applyFont="1" applyBorder="1" applyAlignment="1" quotePrefix="1">
      <alignment horizontal="center" vertical="top" wrapText="1"/>
    </xf>
    <xf numFmtId="0" fontId="91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_axalqalaqis skola " xfId="58"/>
    <cellStyle name="Normal 2" xfId="59"/>
    <cellStyle name="Normal 5" xfId="60"/>
    <cellStyle name="Normal 52" xfId="61"/>
    <cellStyle name="Normal_Book1 2" xfId="62"/>
    <cellStyle name="Normal_gare wyalsadfenigagarini 10" xfId="63"/>
    <cellStyle name="Normal_gare wyalsadfenigagarini 2_SMSH2008-IIkv .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  <cellStyle name="Обычный 2" xfId="72"/>
    <cellStyle name="Обычный_SAN2008-I" xfId="73"/>
    <cellStyle name="Финансовый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K13" sqref="K13"/>
    </sheetView>
  </sheetViews>
  <sheetFormatPr defaultColWidth="9.00390625" defaultRowHeight="12.75"/>
  <cols>
    <col min="1" max="1" width="8.125" style="15" customWidth="1"/>
    <col min="2" max="2" width="11.375" style="15" customWidth="1"/>
    <col min="3" max="3" width="46.125" style="15" customWidth="1"/>
    <col min="4" max="4" width="12.25390625" style="15" customWidth="1"/>
    <col min="5" max="5" width="14.75390625" style="15" customWidth="1"/>
    <col min="6" max="6" width="11.125" style="15" customWidth="1"/>
    <col min="7" max="7" width="10.875" style="15" customWidth="1"/>
    <col min="8" max="8" width="12.625" style="15" customWidth="1"/>
    <col min="9" max="16384" width="9.00390625" style="15" customWidth="1"/>
  </cols>
  <sheetData>
    <row r="1" spans="1:8" s="13" customFormat="1" ht="31.5" customHeight="1">
      <c r="A1" s="461" t="s">
        <v>148</v>
      </c>
      <c r="B1" s="462"/>
      <c r="C1" s="462"/>
      <c r="D1" s="462"/>
      <c r="E1" s="462"/>
      <c r="F1" s="462"/>
      <c r="G1" s="462"/>
      <c r="H1" s="462"/>
    </row>
    <row r="2" spans="1:8" ht="13.5">
      <c r="A2" s="463" t="s">
        <v>37</v>
      </c>
      <c r="B2" s="463"/>
      <c r="C2" s="463"/>
      <c r="D2" s="463"/>
      <c r="E2" s="463"/>
      <c r="F2" s="463"/>
      <c r="G2" s="463"/>
      <c r="H2" s="463"/>
    </row>
    <row r="4" spans="1:8" ht="15.75">
      <c r="A4" s="464" t="s">
        <v>147</v>
      </c>
      <c r="B4" s="464"/>
      <c r="C4" s="464"/>
      <c r="D4" s="464"/>
      <c r="E4" s="464"/>
      <c r="F4" s="464"/>
      <c r="G4" s="464"/>
      <c r="H4" s="464"/>
    </row>
    <row r="5" spans="2:8" ht="15.75">
      <c r="B5" s="16"/>
      <c r="C5" s="108"/>
      <c r="D5" s="16"/>
      <c r="E5" s="16"/>
      <c r="F5" s="16"/>
      <c r="G5" s="16"/>
      <c r="H5" s="16"/>
    </row>
    <row r="6" spans="1:8" ht="16.5" thickBot="1">
      <c r="A6" s="465"/>
      <c r="B6" s="465"/>
      <c r="C6" s="465"/>
      <c r="D6" s="466"/>
      <c r="E6" s="466"/>
      <c r="F6" s="17"/>
      <c r="G6" s="467"/>
      <c r="H6" s="467"/>
    </row>
    <row r="7" spans="1:8" ht="67.5">
      <c r="A7" s="172" t="s">
        <v>38</v>
      </c>
      <c r="B7" s="164" t="s">
        <v>39</v>
      </c>
      <c r="C7" s="164" t="s">
        <v>34</v>
      </c>
      <c r="D7" s="164" t="s">
        <v>30</v>
      </c>
      <c r="E7" s="164" t="s">
        <v>22</v>
      </c>
      <c r="F7" s="173" t="s">
        <v>40</v>
      </c>
      <c r="G7" s="164" t="s">
        <v>41</v>
      </c>
      <c r="H7" s="174" t="s">
        <v>99</v>
      </c>
    </row>
    <row r="8" spans="1:8" ht="13.5">
      <c r="A8" s="175">
        <v>1</v>
      </c>
      <c r="B8" s="18">
        <v>2</v>
      </c>
      <c r="C8" s="19">
        <v>3</v>
      </c>
      <c r="D8" s="28">
        <v>4</v>
      </c>
      <c r="E8" s="28">
        <v>5</v>
      </c>
      <c r="F8" s="28">
        <v>6</v>
      </c>
      <c r="G8" s="28">
        <v>7</v>
      </c>
      <c r="H8" s="176">
        <v>8</v>
      </c>
    </row>
    <row r="9" spans="1:8" ht="13.5">
      <c r="A9" s="175">
        <v>1</v>
      </c>
      <c r="B9" s="43" t="s">
        <v>146</v>
      </c>
      <c r="C9" s="44" t="s">
        <v>98</v>
      </c>
      <c r="D9" s="29">
        <f>დემონტაჟი!M34</f>
        <v>0</v>
      </c>
      <c r="E9" s="28"/>
      <c r="F9" s="28"/>
      <c r="G9" s="28"/>
      <c r="H9" s="177">
        <f>D9</f>
        <v>0</v>
      </c>
    </row>
    <row r="10" spans="1:9" ht="13.5">
      <c r="A10" s="178" t="s">
        <v>15</v>
      </c>
      <c r="B10" s="43" t="s">
        <v>129</v>
      </c>
      <c r="C10" s="92" t="s">
        <v>118</v>
      </c>
      <c r="D10" s="29">
        <f>კონსტრუქც!M159</f>
        <v>0</v>
      </c>
      <c r="E10" s="28"/>
      <c r="F10" s="28"/>
      <c r="G10" s="28"/>
      <c r="H10" s="177">
        <f>D10</f>
        <v>0</v>
      </c>
      <c r="I10" s="20"/>
    </row>
    <row r="11" spans="1:9" ht="13.5">
      <c r="A11" s="175">
        <v>3</v>
      </c>
      <c r="B11" s="43" t="s">
        <v>130</v>
      </c>
      <c r="C11" s="92" t="s">
        <v>42</v>
      </c>
      <c r="D11" s="29">
        <f>არქიტექტ!M150</f>
        <v>0</v>
      </c>
      <c r="E11" s="28"/>
      <c r="F11" s="28"/>
      <c r="G11" s="28"/>
      <c r="H11" s="177">
        <f>D11</f>
        <v>0</v>
      </c>
      <c r="I11" s="20"/>
    </row>
    <row r="12" spans="1:9" ht="13.5">
      <c r="A12" s="175">
        <v>4</v>
      </c>
      <c r="B12" s="43" t="s">
        <v>246</v>
      </c>
      <c r="C12" s="92" t="s">
        <v>245</v>
      </c>
      <c r="D12" s="29">
        <f>'ელ.მონტაჟი'!L59</f>
        <v>0</v>
      </c>
      <c r="E12" s="28"/>
      <c r="F12" s="28"/>
      <c r="G12" s="28"/>
      <c r="H12" s="177">
        <f>D12</f>
        <v>0</v>
      </c>
      <c r="I12" s="20"/>
    </row>
    <row r="13" spans="1:9" ht="13.5">
      <c r="A13" s="433">
        <v>5</v>
      </c>
      <c r="B13" s="169" t="s">
        <v>274</v>
      </c>
      <c r="C13" s="434" t="s">
        <v>275</v>
      </c>
      <c r="D13" s="127">
        <f>'გათბობა,გაგრილება'!I26</f>
        <v>0</v>
      </c>
      <c r="E13" s="435"/>
      <c r="F13" s="435"/>
      <c r="G13" s="435"/>
      <c r="H13" s="436">
        <f>D13</f>
        <v>0</v>
      </c>
      <c r="I13" s="20"/>
    </row>
    <row r="14" spans="1:10" ht="15.75">
      <c r="A14" s="180"/>
      <c r="B14" s="169"/>
      <c r="C14" s="170" t="s">
        <v>6</v>
      </c>
      <c r="D14" s="171">
        <f>SUM(D9:D13)</f>
        <v>0</v>
      </c>
      <c r="E14" s="171"/>
      <c r="F14" s="171"/>
      <c r="G14" s="171"/>
      <c r="H14" s="181">
        <f>SUM(H9:H13)</f>
        <v>0</v>
      </c>
      <c r="I14" s="22"/>
      <c r="J14" s="21"/>
    </row>
    <row r="15" spans="1:10" ht="13.5">
      <c r="A15" s="178"/>
      <c r="B15" s="43"/>
      <c r="C15" s="12" t="s">
        <v>100</v>
      </c>
      <c r="D15" s="37"/>
      <c r="E15" s="37"/>
      <c r="F15" s="37"/>
      <c r="G15" s="37"/>
      <c r="H15" s="182">
        <f>დემონტაჟი!H30+კონსტრუქც!H155+არქიტექტ!H146+'ელ.მონტაჟი'!G55+'გათბობა,გაგრილება'!F22</f>
        <v>0</v>
      </c>
      <c r="I15" s="22"/>
      <c r="J15" s="21"/>
    </row>
    <row r="16" spans="1:10" ht="15.75">
      <c r="A16" s="178"/>
      <c r="B16" s="43"/>
      <c r="C16" s="12" t="s">
        <v>247</v>
      </c>
      <c r="D16" s="165"/>
      <c r="E16" s="165"/>
      <c r="F16" s="165"/>
      <c r="G16" s="165"/>
      <c r="H16" s="182">
        <f>H15*3%</f>
        <v>0</v>
      </c>
      <c r="I16" s="22"/>
      <c r="J16" s="21"/>
    </row>
    <row r="17" spans="1:10" ht="15.75">
      <c r="A17" s="178"/>
      <c r="B17" s="43"/>
      <c r="C17" s="93" t="s">
        <v>6</v>
      </c>
      <c r="D17" s="37"/>
      <c r="E17" s="37"/>
      <c r="F17" s="37"/>
      <c r="G17" s="37"/>
      <c r="H17" s="182">
        <f>SUM(H14+H16)</f>
        <v>0</v>
      </c>
      <c r="I17" s="22"/>
      <c r="J17" s="21"/>
    </row>
    <row r="18" spans="1:10" ht="15.75">
      <c r="A18" s="178"/>
      <c r="B18" s="43"/>
      <c r="C18" s="38" t="s">
        <v>248</v>
      </c>
      <c r="D18" s="468"/>
      <c r="E18" s="468"/>
      <c r="F18" s="468"/>
      <c r="G18" s="468"/>
      <c r="H18" s="182">
        <f>H17*5%</f>
        <v>0</v>
      </c>
      <c r="I18" s="22"/>
      <c r="J18" s="21"/>
    </row>
    <row r="19" spans="1:8" ht="15.75">
      <c r="A19" s="183"/>
      <c r="B19" s="166"/>
      <c r="C19" s="93" t="s">
        <v>6</v>
      </c>
      <c r="D19" s="167"/>
      <c r="E19" s="167"/>
      <c r="F19" s="460"/>
      <c r="G19" s="460"/>
      <c r="H19" s="416">
        <f>H17++H18</f>
        <v>0</v>
      </c>
    </row>
    <row r="20" spans="1:8" ht="15.75">
      <c r="A20" s="184"/>
      <c r="B20" s="168"/>
      <c r="C20" s="38" t="s">
        <v>35</v>
      </c>
      <c r="D20" s="136"/>
      <c r="E20" s="136"/>
      <c r="F20" s="136"/>
      <c r="G20" s="136"/>
      <c r="H20" s="416">
        <f>H19*18%</f>
        <v>0</v>
      </c>
    </row>
    <row r="21" spans="1:9" ht="16.5" thickBot="1">
      <c r="A21" s="185"/>
      <c r="B21" s="186"/>
      <c r="C21" s="187" t="s">
        <v>36</v>
      </c>
      <c r="D21" s="188"/>
      <c r="E21" s="188"/>
      <c r="F21" s="188"/>
      <c r="G21" s="188"/>
      <c r="H21" s="454">
        <f>H20+H19</f>
        <v>0</v>
      </c>
      <c r="I21" s="25"/>
    </row>
    <row r="22" spans="1:9" ht="15.75">
      <c r="A22" s="23"/>
      <c r="B22" s="23"/>
      <c r="C22" s="1"/>
      <c r="D22" s="24"/>
      <c r="E22" s="24"/>
      <c r="F22" s="24"/>
      <c r="G22" s="24"/>
      <c r="H22" s="24"/>
      <c r="I22" s="25"/>
    </row>
    <row r="23" spans="1:8" ht="15.75">
      <c r="A23" s="23"/>
      <c r="B23" s="23"/>
      <c r="C23" s="1" t="s">
        <v>43</v>
      </c>
      <c r="D23" s="24"/>
      <c r="E23" s="24"/>
      <c r="F23" s="24"/>
      <c r="G23" s="24"/>
      <c r="H23" s="24"/>
    </row>
    <row r="24" spans="1:8" ht="15.75">
      <c r="A24" s="23"/>
      <c r="B24" s="23"/>
      <c r="C24" s="1"/>
      <c r="D24" s="24"/>
      <c r="E24" s="24"/>
      <c r="F24" s="24"/>
      <c r="G24" s="24"/>
      <c r="H24" s="24"/>
    </row>
    <row r="25" spans="1:8" ht="15.75">
      <c r="A25" s="23"/>
      <c r="B25" s="23"/>
      <c r="C25" s="1"/>
      <c r="D25" s="24"/>
      <c r="E25" s="24"/>
      <c r="F25" s="24"/>
      <c r="G25" s="24"/>
      <c r="H25" s="24"/>
    </row>
    <row r="26" spans="1:8" ht="15.75">
      <c r="A26" s="23"/>
      <c r="B26" s="23"/>
      <c r="C26" s="1"/>
      <c r="D26" s="24"/>
      <c r="E26" s="24"/>
      <c r="F26" s="24"/>
      <c r="G26" s="24"/>
      <c r="H26" s="24"/>
    </row>
    <row r="27" spans="1:8" ht="15.75">
      <c r="A27" s="23"/>
      <c r="B27" s="23"/>
      <c r="C27" s="1"/>
      <c r="D27" s="24"/>
      <c r="E27" s="24"/>
      <c r="F27" s="24"/>
      <c r="G27" s="24"/>
      <c r="H27" s="24"/>
    </row>
    <row r="28" spans="2:8" ht="16.5">
      <c r="B28" s="26"/>
      <c r="C28" s="26"/>
      <c r="D28" s="26"/>
      <c r="E28" s="26"/>
      <c r="F28" s="26"/>
      <c r="G28" s="26"/>
      <c r="H28" s="26"/>
    </row>
    <row r="29" spans="2:8" ht="13.5">
      <c r="B29" s="14"/>
      <c r="C29" s="14"/>
      <c r="D29" s="14"/>
      <c r="E29" s="14"/>
      <c r="F29" s="14"/>
      <c r="G29" s="14"/>
      <c r="H29" s="14"/>
    </row>
    <row r="30" spans="2:8" ht="13.5">
      <c r="B30" s="14"/>
      <c r="C30" s="14"/>
      <c r="D30" s="14"/>
      <c r="E30" s="14"/>
      <c r="F30" s="14"/>
      <c r="G30" s="14"/>
      <c r="H30" s="14"/>
    </row>
    <row r="31" spans="2:8" ht="13.5">
      <c r="B31" s="14"/>
      <c r="C31" s="14"/>
      <c r="D31" s="14"/>
      <c r="E31" s="14"/>
      <c r="F31" s="14"/>
      <c r="G31" s="14"/>
      <c r="H31" s="14"/>
    </row>
    <row r="32" spans="2:8" ht="13.5">
      <c r="B32" s="14"/>
      <c r="C32" s="14"/>
      <c r="D32" s="14"/>
      <c r="E32" s="14"/>
      <c r="F32" s="14"/>
      <c r="G32" s="14"/>
      <c r="H32" s="14"/>
    </row>
    <row r="33" spans="2:8" ht="13.5">
      <c r="B33" s="14"/>
      <c r="C33" s="14"/>
      <c r="D33" s="14"/>
      <c r="E33" s="14"/>
      <c r="F33" s="14"/>
      <c r="G33" s="14"/>
      <c r="H33" s="14"/>
    </row>
    <row r="34" spans="2:8" ht="13.5">
      <c r="B34" s="14"/>
      <c r="C34" s="14"/>
      <c r="D34" s="14"/>
      <c r="E34" s="14"/>
      <c r="F34" s="14"/>
      <c r="G34" s="14"/>
      <c r="H34" s="14"/>
    </row>
  </sheetData>
  <sheetProtection/>
  <mergeCells count="8">
    <mergeCell ref="F19:G19"/>
    <mergeCell ref="A1:H1"/>
    <mergeCell ref="A2:H2"/>
    <mergeCell ref="A4:H4"/>
    <mergeCell ref="A6:C6"/>
    <mergeCell ref="D6:E6"/>
    <mergeCell ref="G6:H6"/>
    <mergeCell ref="D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8" sqref="K8:K29"/>
    </sheetView>
  </sheetViews>
  <sheetFormatPr defaultColWidth="9.00390625" defaultRowHeight="12.75"/>
  <cols>
    <col min="1" max="1" width="3.625" style="89" customWidth="1"/>
    <col min="2" max="2" width="12.125" style="89" customWidth="1"/>
    <col min="3" max="3" width="39.75390625" style="89" customWidth="1"/>
    <col min="4" max="9" width="9.125" style="89" customWidth="1"/>
    <col min="10" max="10" width="10.00390625" style="89" customWidth="1"/>
    <col min="11" max="11" width="9.125" style="89" customWidth="1"/>
    <col min="12" max="12" width="10.125" style="89" customWidth="1"/>
    <col min="13" max="13" width="10.625" style="89" customWidth="1"/>
    <col min="14" max="16384" width="9.125" style="89" customWidth="1"/>
  </cols>
  <sheetData>
    <row r="1" spans="1:13" ht="31.5" customHeight="1">
      <c r="A1" s="99"/>
      <c r="B1" s="99"/>
      <c r="C1" s="475" t="s">
        <v>148</v>
      </c>
      <c r="D1" s="476"/>
      <c r="E1" s="476"/>
      <c r="F1" s="476"/>
      <c r="G1" s="476"/>
      <c r="H1" s="476"/>
      <c r="I1" s="476"/>
      <c r="J1" s="476"/>
      <c r="K1" s="476"/>
      <c r="L1" s="476"/>
      <c r="M1" s="99"/>
    </row>
    <row r="2" spans="1:13" ht="31.5" customHeight="1">
      <c r="A2" s="99"/>
      <c r="B2" s="99"/>
      <c r="C2" s="475" t="s">
        <v>149</v>
      </c>
      <c r="D2" s="476"/>
      <c r="E2" s="476"/>
      <c r="F2" s="476"/>
      <c r="G2" s="476"/>
      <c r="H2" s="476"/>
      <c r="I2" s="476"/>
      <c r="J2" s="476"/>
      <c r="K2" s="476"/>
      <c r="L2" s="476"/>
      <c r="M2" s="99"/>
    </row>
    <row r="3" spans="1:13" ht="17.25" thickBot="1">
      <c r="A3" s="100" t="s">
        <v>43</v>
      </c>
      <c r="B3" s="100"/>
      <c r="C3" s="479" t="s">
        <v>131</v>
      </c>
      <c r="D3" s="479"/>
      <c r="E3" s="479"/>
      <c r="F3" s="479"/>
      <c r="G3" s="479"/>
      <c r="H3" s="479"/>
      <c r="I3" s="479"/>
      <c r="J3" s="479"/>
      <c r="K3" s="479"/>
      <c r="L3" s="107"/>
      <c r="M3" s="101"/>
    </row>
    <row r="4" spans="1:13" ht="33" customHeight="1">
      <c r="A4" s="471" t="s">
        <v>39</v>
      </c>
      <c r="B4" s="469"/>
      <c r="C4" s="473" t="s">
        <v>89</v>
      </c>
      <c r="D4" s="473" t="s">
        <v>1</v>
      </c>
      <c r="E4" s="473" t="s">
        <v>90</v>
      </c>
      <c r="F4" s="473" t="s">
        <v>91</v>
      </c>
      <c r="G4" s="473" t="s">
        <v>3</v>
      </c>
      <c r="H4" s="473"/>
      <c r="I4" s="473" t="s">
        <v>4</v>
      </c>
      <c r="J4" s="473"/>
      <c r="K4" s="473" t="s">
        <v>92</v>
      </c>
      <c r="L4" s="473"/>
      <c r="M4" s="477" t="s">
        <v>6</v>
      </c>
    </row>
    <row r="5" spans="1:13" ht="27">
      <c r="A5" s="472"/>
      <c r="B5" s="470"/>
      <c r="C5" s="474"/>
      <c r="D5" s="474"/>
      <c r="E5" s="474"/>
      <c r="F5" s="474"/>
      <c r="G5" s="218" t="s">
        <v>9</v>
      </c>
      <c r="H5" s="218" t="s">
        <v>6</v>
      </c>
      <c r="I5" s="218" t="s">
        <v>9</v>
      </c>
      <c r="J5" s="218" t="s">
        <v>6</v>
      </c>
      <c r="K5" s="218" t="s">
        <v>9</v>
      </c>
      <c r="L5" s="218" t="s">
        <v>6</v>
      </c>
      <c r="M5" s="478"/>
    </row>
    <row r="6" spans="1:13" ht="14.25" thickBot="1">
      <c r="A6" s="203">
        <v>1</v>
      </c>
      <c r="B6" s="204"/>
      <c r="C6" s="204">
        <v>2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  <c r="J6" s="204">
        <v>10</v>
      </c>
      <c r="K6" s="204">
        <v>11</v>
      </c>
      <c r="L6" s="204">
        <v>12</v>
      </c>
      <c r="M6" s="205">
        <v>13</v>
      </c>
    </row>
    <row r="7" spans="1:13" ht="13.5">
      <c r="A7" s="201"/>
      <c r="B7" s="110"/>
      <c r="C7" s="110" t="s">
        <v>93</v>
      </c>
      <c r="D7" s="110"/>
      <c r="E7" s="110"/>
      <c r="F7" s="110"/>
      <c r="G7" s="110"/>
      <c r="H7" s="110"/>
      <c r="I7" s="110"/>
      <c r="J7" s="110"/>
      <c r="K7" s="110"/>
      <c r="L7" s="110"/>
      <c r="M7" s="202"/>
    </row>
    <row r="8" spans="1:13" ht="15.75">
      <c r="A8" s="319">
        <v>1</v>
      </c>
      <c r="B8" s="320" t="s">
        <v>134</v>
      </c>
      <c r="C8" s="321" t="s">
        <v>135</v>
      </c>
      <c r="D8" s="214" t="s">
        <v>136</v>
      </c>
      <c r="E8" s="214"/>
      <c r="F8" s="56">
        <v>1.4</v>
      </c>
      <c r="G8" s="322"/>
      <c r="H8" s="322"/>
      <c r="I8" s="322"/>
      <c r="J8" s="322"/>
      <c r="K8" s="322"/>
      <c r="L8" s="322"/>
      <c r="M8" s="323"/>
    </row>
    <row r="9" spans="1:13" ht="16.5">
      <c r="A9" s="324"/>
      <c r="B9" s="325" t="s">
        <v>26</v>
      </c>
      <c r="C9" s="326" t="s">
        <v>85</v>
      </c>
      <c r="D9" s="327" t="s">
        <v>0</v>
      </c>
      <c r="E9" s="328">
        <v>100</v>
      </c>
      <c r="F9" s="329">
        <f>E9*F8</f>
        <v>140</v>
      </c>
      <c r="G9" s="329"/>
      <c r="H9" s="330"/>
      <c r="I9" s="330"/>
      <c r="J9" s="330">
        <f>I9*F9</f>
        <v>0</v>
      </c>
      <c r="K9" s="330"/>
      <c r="L9" s="330"/>
      <c r="M9" s="331">
        <f aca="true" t="shared" si="0" ref="M9:M14">H9+J9+L9</f>
        <v>0</v>
      </c>
    </row>
    <row r="10" spans="1:13" ht="16.5">
      <c r="A10" s="324"/>
      <c r="B10" s="325"/>
      <c r="C10" s="326" t="s">
        <v>137</v>
      </c>
      <c r="D10" s="327" t="s">
        <v>13</v>
      </c>
      <c r="E10" s="328">
        <v>16</v>
      </c>
      <c r="F10" s="329">
        <f>E10*F8</f>
        <v>22.4</v>
      </c>
      <c r="G10" s="329"/>
      <c r="H10" s="330"/>
      <c r="I10" s="330"/>
      <c r="J10" s="330"/>
      <c r="K10" s="330"/>
      <c r="L10" s="330"/>
      <c r="M10" s="331"/>
    </row>
    <row r="11" spans="1:13" ht="16.5">
      <c r="A11" s="324"/>
      <c r="B11" s="325"/>
      <c r="C11" s="326" t="s">
        <v>138</v>
      </c>
      <c r="D11" s="327" t="s">
        <v>17</v>
      </c>
      <c r="E11" s="329">
        <v>1.5</v>
      </c>
      <c r="F11" s="328">
        <f>E11*F8</f>
        <v>2.0999999999999996</v>
      </c>
      <c r="G11" s="330"/>
      <c r="H11" s="330">
        <f>F11*G11</f>
        <v>0</v>
      </c>
      <c r="I11" s="330"/>
      <c r="J11" s="330"/>
      <c r="K11" s="330"/>
      <c r="L11" s="330"/>
      <c r="M11" s="331">
        <f t="shared" si="0"/>
        <v>0</v>
      </c>
    </row>
    <row r="12" spans="1:13" ht="16.5">
      <c r="A12" s="324"/>
      <c r="B12" s="325"/>
      <c r="C12" s="326" t="s">
        <v>139</v>
      </c>
      <c r="D12" s="327" t="s">
        <v>17</v>
      </c>
      <c r="E12" s="329">
        <v>2.23</v>
      </c>
      <c r="F12" s="328">
        <f>E12*F8</f>
        <v>3.122</v>
      </c>
      <c r="G12" s="330"/>
      <c r="H12" s="330">
        <f>F12*G12</f>
        <v>0</v>
      </c>
      <c r="I12" s="330"/>
      <c r="J12" s="330"/>
      <c r="K12" s="330"/>
      <c r="L12" s="330"/>
      <c r="M12" s="331">
        <f t="shared" si="0"/>
        <v>0</v>
      </c>
    </row>
    <row r="13" spans="1:13" ht="16.5">
      <c r="A13" s="324"/>
      <c r="B13" s="325"/>
      <c r="C13" s="326" t="s">
        <v>249</v>
      </c>
      <c r="D13" s="327" t="s">
        <v>21</v>
      </c>
      <c r="E13" s="329">
        <v>115</v>
      </c>
      <c r="F13" s="328">
        <f>E13*F8</f>
        <v>161</v>
      </c>
      <c r="G13" s="330"/>
      <c r="H13" s="330">
        <f>F13*G13</f>
        <v>0</v>
      </c>
      <c r="I13" s="330"/>
      <c r="J13" s="330"/>
      <c r="K13" s="330"/>
      <c r="L13" s="330"/>
      <c r="M13" s="331">
        <f t="shared" si="0"/>
        <v>0</v>
      </c>
    </row>
    <row r="14" spans="1:13" ht="16.5">
      <c r="A14" s="324"/>
      <c r="B14" s="325"/>
      <c r="C14" s="326" t="s">
        <v>140</v>
      </c>
      <c r="D14" s="327" t="s">
        <v>13</v>
      </c>
      <c r="E14" s="329">
        <v>17.1</v>
      </c>
      <c r="F14" s="328">
        <f>E14*F8</f>
        <v>23.94</v>
      </c>
      <c r="G14" s="330"/>
      <c r="H14" s="330">
        <f>F14*G14</f>
        <v>0</v>
      </c>
      <c r="I14" s="330"/>
      <c r="J14" s="330"/>
      <c r="K14" s="330"/>
      <c r="L14" s="330"/>
      <c r="M14" s="331">
        <f t="shared" si="0"/>
        <v>0</v>
      </c>
    </row>
    <row r="15" spans="1:13" ht="30.75" customHeight="1">
      <c r="A15" s="319">
        <v>2</v>
      </c>
      <c r="B15" s="320" t="s">
        <v>141</v>
      </c>
      <c r="C15" s="321" t="s">
        <v>142</v>
      </c>
      <c r="D15" s="347" t="s">
        <v>136</v>
      </c>
      <c r="E15" s="347"/>
      <c r="F15" s="417">
        <v>1.4</v>
      </c>
      <c r="G15" s="322"/>
      <c r="H15" s="47"/>
      <c r="I15" s="322"/>
      <c r="J15" s="322"/>
      <c r="K15" s="322"/>
      <c r="L15" s="332"/>
      <c r="M15" s="323"/>
    </row>
    <row r="16" spans="1:13" ht="16.5">
      <c r="A16" s="324"/>
      <c r="B16" s="333" t="s">
        <v>26</v>
      </c>
      <c r="C16" s="326" t="s">
        <v>85</v>
      </c>
      <c r="D16" s="327" t="s">
        <v>0</v>
      </c>
      <c r="E16" s="328">
        <v>100</v>
      </c>
      <c r="F16" s="329">
        <f>E16*F15</f>
        <v>140</v>
      </c>
      <c r="G16" s="329"/>
      <c r="H16" s="330"/>
      <c r="I16" s="330"/>
      <c r="J16" s="330">
        <f>I16*F16</f>
        <v>0</v>
      </c>
      <c r="K16" s="330"/>
      <c r="L16" s="330"/>
      <c r="M16" s="331">
        <f>H16+J16+L16</f>
        <v>0</v>
      </c>
    </row>
    <row r="17" spans="1:13" ht="40.5">
      <c r="A17" s="197">
        <v>3</v>
      </c>
      <c r="B17" s="218" t="s">
        <v>155</v>
      </c>
      <c r="C17" s="103" t="s">
        <v>150</v>
      </c>
      <c r="D17" s="102" t="s">
        <v>97</v>
      </c>
      <c r="E17" s="104"/>
      <c r="F17" s="105">
        <v>1080</v>
      </c>
      <c r="G17" s="104"/>
      <c r="H17" s="104"/>
      <c r="I17" s="104"/>
      <c r="J17" s="104"/>
      <c r="K17" s="104"/>
      <c r="L17" s="104"/>
      <c r="M17" s="198"/>
    </row>
    <row r="18" spans="1:13" ht="13.5">
      <c r="A18" s="197"/>
      <c r="B18" s="219" t="s">
        <v>26</v>
      </c>
      <c r="C18" s="106" t="s">
        <v>94</v>
      </c>
      <c r="D18" s="219" t="s">
        <v>0</v>
      </c>
      <c r="E18" s="104">
        <v>1</v>
      </c>
      <c r="F18" s="104">
        <f>F17*E18</f>
        <v>1080</v>
      </c>
      <c r="G18" s="104"/>
      <c r="H18" s="104"/>
      <c r="I18" s="104"/>
      <c r="J18" s="104">
        <f>F18*I18</f>
        <v>0</v>
      </c>
      <c r="K18" s="104"/>
      <c r="L18" s="104"/>
      <c r="M18" s="198">
        <f>H18+J18+L18</f>
        <v>0</v>
      </c>
    </row>
    <row r="19" spans="1:13" ht="15.75">
      <c r="A19" s="197">
        <v>4</v>
      </c>
      <c r="B19" s="218" t="s">
        <v>101</v>
      </c>
      <c r="C19" s="103" t="s">
        <v>151</v>
      </c>
      <c r="D19" s="102" t="s">
        <v>97</v>
      </c>
      <c r="E19" s="104"/>
      <c r="F19" s="105">
        <v>54</v>
      </c>
      <c r="G19" s="104"/>
      <c r="H19" s="104"/>
      <c r="I19" s="104"/>
      <c r="J19" s="104"/>
      <c r="K19" s="104"/>
      <c r="L19" s="104"/>
      <c r="M19" s="198"/>
    </row>
    <row r="20" spans="1:13" ht="13.5">
      <c r="A20" s="197"/>
      <c r="B20" s="219" t="s">
        <v>26</v>
      </c>
      <c r="C20" s="106" t="s">
        <v>94</v>
      </c>
      <c r="D20" s="219" t="s">
        <v>0</v>
      </c>
      <c r="E20" s="104">
        <v>1</v>
      </c>
      <c r="F20" s="104">
        <f>F19*E20</f>
        <v>54</v>
      </c>
      <c r="G20" s="104"/>
      <c r="H20" s="104"/>
      <c r="I20" s="104"/>
      <c r="J20" s="104">
        <f>F20*I20</f>
        <v>0</v>
      </c>
      <c r="K20" s="104"/>
      <c r="L20" s="104"/>
      <c r="M20" s="198">
        <f>H20+J20+L20</f>
        <v>0</v>
      </c>
    </row>
    <row r="21" spans="1:13" ht="13.5">
      <c r="A21" s="197"/>
      <c r="B21" s="218"/>
      <c r="C21" s="106" t="s">
        <v>95</v>
      </c>
      <c r="D21" s="218" t="s">
        <v>0</v>
      </c>
      <c r="E21" s="104">
        <v>1.8</v>
      </c>
      <c r="F21" s="104">
        <f>E21*F19</f>
        <v>97.2</v>
      </c>
      <c r="G21" s="104"/>
      <c r="H21" s="104"/>
      <c r="I21" s="104"/>
      <c r="J21" s="104"/>
      <c r="K21" s="104"/>
      <c r="L21" s="104">
        <f>F21*K21</f>
        <v>0</v>
      </c>
      <c r="M21" s="198">
        <f>H21+J21+L21</f>
        <v>0</v>
      </c>
    </row>
    <row r="22" spans="1:13" ht="40.5">
      <c r="A22" s="197">
        <v>5</v>
      </c>
      <c r="B22" s="218" t="s">
        <v>174</v>
      </c>
      <c r="C22" s="103" t="s">
        <v>173</v>
      </c>
      <c r="D22" s="102" t="s">
        <v>97</v>
      </c>
      <c r="E22" s="104"/>
      <c r="F22" s="105">
        <v>1.5</v>
      </c>
      <c r="G22" s="104"/>
      <c r="H22" s="104"/>
      <c r="I22" s="104"/>
      <c r="J22" s="104"/>
      <c r="K22" s="104"/>
      <c r="L22" s="104"/>
      <c r="M22" s="198"/>
    </row>
    <row r="23" spans="1:13" ht="13.5">
      <c r="A23" s="197"/>
      <c r="B23" s="219" t="s">
        <v>26</v>
      </c>
      <c r="C23" s="106" t="s">
        <v>94</v>
      </c>
      <c r="D23" s="219" t="s">
        <v>0</v>
      </c>
      <c r="E23" s="104">
        <v>1</v>
      </c>
      <c r="F23" s="104">
        <f>F22*E23</f>
        <v>1.5</v>
      </c>
      <c r="G23" s="104"/>
      <c r="H23" s="104"/>
      <c r="I23" s="104"/>
      <c r="J23" s="104">
        <f>F23*I23</f>
        <v>0</v>
      </c>
      <c r="K23" s="104"/>
      <c r="L23" s="104"/>
      <c r="M23" s="198">
        <f>H23+J23+L23</f>
        <v>0</v>
      </c>
    </row>
    <row r="24" spans="1:13" ht="15.75">
      <c r="A24" s="197">
        <v>6</v>
      </c>
      <c r="B24" s="218" t="s">
        <v>154</v>
      </c>
      <c r="C24" s="103" t="s">
        <v>152</v>
      </c>
      <c r="D24" s="214" t="s">
        <v>153</v>
      </c>
      <c r="E24" s="104"/>
      <c r="F24" s="105">
        <v>24</v>
      </c>
      <c r="G24" s="104"/>
      <c r="H24" s="104"/>
      <c r="I24" s="104"/>
      <c r="J24" s="104"/>
      <c r="K24" s="104"/>
      <c r="L24" s="104"/>
      <c r="M24" s="198"/>
    </row>
    <row r="25" spans="1:13" ht="13.5">
      <c r="A25" s="197"/>
      <c r="B25" s="219" t="s">
        <v>26</v>
      </c>
      <c r="C25" s="106" t="s">
        <v>94</v>
      </c>
      <c r="D25" s="219" t="s">
        <v>0</v>
      </c>
      <c r="E25" s="104">
        <v>1</v>
      </c>
      <c r="F25" s="104">
        <f>F24*E25</f>
        <v>24</v>
      </c>
      <c r="G25" s="104"/>
      <c r="H25" s="104"/>
      <c r="I25" s="104"/>
      <c r="J25" s="104">
        <f>F25*I25</f>
        <v>0</v>
      </c>
      <c r="K25" s="104"/>
      <c r="L25" s="104"/>
      <c r="M25" s="198">
        <f>H25+J25+L25</f>
        <v>0</v>
      </c>
    </row>
    <row r="26" spans="1:13" ht="13.5">
      <c r="A26" s="197"/>
      <c r="B26" s="218"/>
      <c r="C26" s="106" t="s">
        <v>95</v>
      </c>
      <c r="D26" s="218" t="s">
        <v>0</v>
      </c>
      <c r="E26" s="104">
        <v>16.8</v>
      </c>
      <c r="F26" s="104">
        <f>E26*F24</f>
        <v>403.20000000000005</v>
      </c>
      <c r="G26" s="104"/>
      <c r="H26" s="104"/>
      <c r="I26" s="104"/>
      <c r="J26" s="104"/>
      <c r="K26" s="104"/>
      <c r="L26" s="104">
        <f>F26*K26</f>
        <v>0</v>
      </c>
      <c r="M26" s="198">
        <f>H26+J26+L26</f>
        <v>0</v>
      </c>
    </row>
    <row r="27" spans="1:13" ht="25.5">
      <c r="A27" s="305">
        <v>7</v>
      </c>
      <c r="B27" s="147" t="s">
        <v>125</v>
      </c>
      <c r="C27" s="334" t="s">
        <v>126</v>
      </c>
      <c r="D27" s="347" t="s">
        <v>20</v>
      </c>
      <c r="E27" s="347"/>
      <c r="F27" s="105">
        <f>(F17*0.3+F19+F24*0.1)*1.8</f>
        <v>684.72</v>
      </c>
      <c r="G27" s="40"/>
      <c r="H27" s="40"/>
      <c r="I27" s="40"/>
      <c r="J27" s="40"/>
      <c r="K27" s="40"/>
      <c r="L27" s="40"/>
      <c r="M27" s="142"/>
    </row>
    <row r="28" spans="1:13" ht="13.5">
      <c r="A28" s="335"/>
      <c r="B28" s="336" t="s">
        <v>127</v>
      </c>
      <c r="C28" s="337" t="s">
        <v>28</v>
      </c>
      <c r="D28" s="257" t="s">
        <v>0</v>
      </c>
      <c r="E28" s="258">
        <v>1</v>
      </c>
      <c r="F28" s="258">
        <f>F27*E28</f>
        <v>684.72</v>
      </c>
      <c r="G28" s="258"/>
      <c r="H28" s="258"/>
      <c r="I28" s="40"/>
      <c r="J28" s="40">
        <f>F28*I28</f>
        <v>0</v>
      </c>
      <c r="K28" s="40"/>
      <c r="L28" s="40"/>
      <c r="M28" s="142">
        <f>H28+J28+L28</f>
        <v>0</v>
      </c>
    </row>
    <row r="29" spans="1:13" ht="39" thickBot="1">
      <c r="A29" s="153">
        <v>8</v>
      </c>
      <c r="B29" s="148" t="s">
        <v>109</v>
      </c>
      <c r="C29" s="338" t="s">
        <v>128</v>
      </c>
      <c r="D29" s="418" t="s">
        <v>20</v>
      </c>
      <c r="E29" s="418"/>
      <c r="F29" s="419">
        <f>F27</f>
        <v>684.72</v>
      </c>
      <c r="G29" s="144"/>
      <c r="H29" s="144"/>
      <c r="I29" s="144"/>
      <c r="J29" s="144"/>
      <c r="K29" s="144"/>
      <c r="L29" s="144">
        <f>F29*K29</f>
        <v>0</v>
      </c>
      <c r="M29" s="339">
        <f>L29</f>
        <v>0</v>
      </c>
    </row>
    <row r="30" spans="1:13" ht="15.75">
      <c r="A30" s="199"/>
      <c r="B30" s="110"/>
      <c r="C30" s="111" t="s">
        <v>96</v>
      </c>
      <c r="D30" s="110"/>
      <c r="E30" s="110"/>
      <c r="F30" s="110"/>
      <c r="G30" s="110"/>
      <c r="H30" s="112">
        <f>SUM(H8:H29)</f>
        <v>0</v>
      </c>
      <c r="I30" s="110"/>
      <c r="J30" s="112">
        <f>SUM(J8:J29)</f>
        <v>0</v>
      </c>
      <c r="K30" s="110"/>
      <c r="L30" s="112">
        <f>SUM(L8:L29)</f>
        <v>0</v>
      </c>
      <c r="M30" s="200">
        <f>SUM(M9:M29)</f>
        <v>0</v>
      </c>
    </row>
    <row r="31" spans="1:13" ht="13.5">
      <c r="A31" s="239"/>
      <c r="B31" s="276"/>
      <c r="C31" s="49" t="s">
        <v>49</v>
      </c>
      <c r="D31" s="27"/>
      <c r="E31" s="54">
        <v>0.1</v>
      </c>
      <c r="F31" s="27"/>
      <c r="G31" s="33"/>
      <c r="H31" s="33"/>
      <c r="I31" s="33"/>
      <c r="J31" s="33"/>
      <c r="K31" s="33"/>
      <c r="L31" s="33"/>
      <c r="M31" s="177">
        <f>M30*E31</f>
        <v>0</v>
      </c>
    </row>
    <row r="32" spans="1:13" ht="13.5">
      <c r="A32" s="239"/>
      <c r="B32" s="276"/>
      <c r="C32" s="49" t="s">
        <v>6</v>
      </c>
      <c r="D32" s="276"/>
      <c r="E32" s="277"/>
      <c r="F32" s="276"/>
      <c r="G32" s="276"/>
      <c r="H32" s="279"/>
      <c r="I32" s="279"/>
      <c r="J32" s="279"/>
      <c r="K32" s="279"/>
      <c r="L32" s="279"/>
      <c r="M32" s="323">
        <f>SUM(M30:M31)</f>
        <v>0</v>
      </c>
    </row>
    <row r="33" spans="1:13" ht="13.5">
      <c r="A33" s="239"/>
      <c r="B33" s="276"/>
      <c r="C33" s="49" t="s">
        <v>50</v>
      </c>
      <c r="D33" s="276"/>
      <c r="E33" s="281">
        <v>0.08</v>
      </c>
      <c r="F33" s="276"/>
      <c r="G33" s="276"/>
      <c r="H33" s="279"/>
      <c r="I33" s="279"/>
      <c r="J33" s="279"/>
      <c r="K33" s="279"/>
      <c r="L33" s="279"/>
      <c r="M33" s="177">
        <f>M32*E33</f>
        <v>0</v>
      </c>
    </row>
    <row r="34" spans="1:13" ht="14.25" thickBot="1">
      <c r="A34" s="314"/>
      <c r="B34" s="315"/>
      <c r="C34" s="196" t="s">
        <v>6</v>
      </c>
      <c r="D34" s="315"/>
      <c r="E34" s="315"/>
      <c r="F34" s="315"/>
      <c r="G34" s="315"/>
      <c r="H34" s="316"/>
      <c r="I34" s="316"/>
      <c r="J34" s="316"/>
      <c r="K34" s="316"/>
      <c r="L34" s="316"/>
      <c r="M34" s="317">
        <f>SUM(M32:M33)</f>
        <v>0</v>
      </c>
    </row>
  </sheetData>
  <sheetProtection/>
  <mergeCells count="13">
    <mergeCell ref="G4:H4"/>
    <mergeCell ref="I4:J4"/>
    <mergeCell ref="K4:L4"/>
    <mergeCell ref="C2:L2"/>
    <mergeCell ref="C1:L1"/>
    <mergeCell ref="M4:M5"/>
    <mergeCell ref="C3:K3"/>
    <mergeCell ref="B4:B5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7"/>
  <sheetViews>
    <sheetView zoomScalePageLayoutView="0" workbookViewId="0" topLeftCell="A2">
      <selection activeCell="K9" sqref="K9:K154"/>
    </sheetView>
  </sheetViews>
  <sheetFormatPr defaultColWidth="9.00390625" defaultRowHeight="12.75"/>
  <cols>
    <col min="1" max="1" width="3.625" style="7" customWidth="1"/>
    <col min="2" max="2" width="10.375" style="7" bestFit="1" customWidth="1"/>
    <col min="3" max="3" width="49.75390625" style="7" customWidth="1"/>
    <col min="4" max="4" width="7.25390625" style="7" customWidth="1"/>
    <col min="5" max="5" width="9.25390625" style="7" customWidth="1"/>
    <col min="6" max="6" width="9.375" style="7" customWidth="1"/>
    <col min="7" max="7" width="10.125" style="7" customWidth="1"/>
    <col min="8" max="8" width="11.75390625" style="7" customWidth="1"/>
    <col min="9" max="9" width="8.75390625" style="7" customWidth="1"/>
    <col min="10" max="10" width="11.375" style="7" customWidth="1"/>
    <col min="11" max="11" width="7.125" style="7" customWidth="1"/>
    <col min="12" max="12" width="9.625" style="7" customWidth="1"/>
    <col min="13" max="13" width="12.125" style="7" customWidth="1"/>
    <col min="14" max="14" width="11.75390625" style="7" customWidth="1"/>
    <col min="15" max="15" width="32.375" style="7" customWidth="1"/>
    <col min="16" max="16384" width="9.125" style="7" customWidth="1"/>
  </cols>
  <sheetData>
    <row r="1" spans="1:13" s="221" customFormat="1" ht="34.5" customHeight="1">
      <c r="A1" s="491" t="s">
        <v>148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s="221" customFormat="1" ht="16.5">
      <c r="A2" s="220"/>
      <c r="B2" s="220"/>
      <c r="C2" s="220"/>
      <c r="D2" s="494" t="s">
        <v>132</v>
      </c>
      <c r="E2" s="494"/>
      <c r="F2" s="494"/>
      <c r="G2" s="494"/>
      <c r="H2" s="494"/>
      <c r="I2" s="222"/>
      <c r="J2" s="220"/>
      <c r="K2" s="220"/>
      <c r="L2" s="220"/>
      <c r="M2" s="220"/>
    </row>
    <row r="3" spans="1:13" s="221" customFormat="1" ht="17.25" customHeight="1">
      <c r="A3" s="495" t="s">
        <v>118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7.25" thickBot="1">
      <c r="A4" s="223"/>
      <c r="B4" s="223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224"/>
    </row>
    <row r="5" spans="1:13" ht="45" customHeight="1">
      <c r="A5" s="480" t="s">
        <v>23</v>
      </c>
      <c r="B5" s="482" t="s">
        <v>24</v>
      </c>
      <c r="C5" s="482" t="s">
        <v>25</v>
      </c>
      <c r="D5" s="482" t="s">
        <v>1</v>
      </c>
      <c r="E5" s="484" t="s">
        <v>2</v>
      </c>
      <c r="F5" s="485"/>
      <c r="G5" s="486" t="s">
        <v>3</v>
      </c>
      <c r="H5" s="487"/>
      <c r="I5" s="488" t="s">
        <v>4</v>
      </c>
      <c r="J5" s="489"/>
      <c r="K5" s="488" t="s">
        <v>5</v>
      </c>
      <c r="L5" s="489"/>
      <c r="M5" s="492" t="s">
        <v>6</v>
      </c>
    </row>
    <row r="6" spans="1:13" ht="54">
      <c r="A6" s="481"/>
      <c r="B6" s="483"/>
      <c r="C6" s="483"/>
      <c r="D6" s="483"/>
      <c r="E6" s="39" t="s">
        <v>7</v>
      </c>
      <c r="F6" s="39" t="s">
        <v>8</v>
      </c>
      <c r="G6" s="94" t="s">
        <v>9</v>
      </c>
      <c r="H6" s="40" t="s">
        <v>6</v>
      </c>
      <c r="I6" s="226" t="s">
        <v>9</v>
      </c>
      <c r="J6" s="40" t="s">
        <v>6</v>
      </c>
      <c r="K6" s="226" t="s">
        <v>9</v>
      </c>
      <c r="L6" s="40" t="s">
        <v>6</v>
      </c>
      <c r="M6" s="493"/>
    </row>
    <row r="7" spans="1:13" s="90" customFormat="1" ht="15.75" thickBot="1">
      <c r="A7" s="289"/>
      <c r="B7" s="244"/>
      <c r="C7" s="244">
        <v>3</v>
      </c>
      <c r="D7" s="244">
        <v>4</v>
      </c>
      <c r="E7" s="244">
        <v>5</v>
      </c>
      <c r="F7" s="290">
        <v>6</v>
      </c>
      <c r="G7" s="291" t="s">
        <v>10</v>
      </c>
      <c r="H7" s="292">
        <v>8</v>
      </c>
      <c r="I7" s="290">
        <v>9</v>
      </c>
      <c r="J7" s="292">
        <v>10</v>
      </c>
      <c r="K7" s="290">
        <v>11</v>
      </c>
      <c r="L7" s="292">
        <v>12</v>
      </c>
      <c r="M7" s="293">
        <v>13</v>
      </c>
    </row>
    <row r="8" spans="1:13" s="90" customFormat="1" ht="16.5">
      <c r="A8" s="294"/>
      <c r="B8" s="260"/>
      <c r="C8" s="118" t="s">
        <v>111</v>
      </c>
      <c r="D8" s="260"/>
      <c r="E8" s="260"/>
      <c r="F8" s="295"/>
      <c r="G8" s="296"/>
      <c r="H8" s="297"/>
      <c r="I8" s="295"/>
      <c r="J8" s="297"/>
      <c r="K8" s="295"/>
      <c r="L8" s="297"/>
      <c r="M8" s="298"/>
    </row>
    <row r="9" spans="1:13" s="90" customFormat="1" ht="16.5">
      <c r="A9" s="299"/>
      <c r="B9" s="41"/>
      <c r="C9" s="50" t="s">
        <v>112</v>
      </c>
      <c r="D9" s="27"/>
      <c r="E9" s="27"/>
      <c r="F9" s="28"/>
      <c r="G9" s="27"/>
      <c r="H9" s="29"/>
      <c r="I9" s="28"/>
      <c r="J9" s="29"/>
      <c r="K9" s="28"/>
      <c r="L9" s="29"/>
      <c r="M9" s="177"/>
    </row>
    <row r="10" spans="1:13" s="90" customFormat="1" ht="27">
      <c r="A10" s="193">
        <v>1</v>
      </c>
      <c r="B10" s="41" t="s">
        <v>76</v>
      </c>
      <c r="C10" s="49" t="s">
        <v>77</v>
      </c>
      <c r="D10" s="27" t="s">
        <v>17</v>
      </c>
      <c r="E10" s="27"/>
      <c r="F10" s="138">
        <v>19</v>
      </c>
      <c r="G10" s="27"/>
      <c r="H10" s="29"/>
      <c r="I10" s="28"/>
      <c r="J10" s="29"/>
      <c r="K10" s="28"/>
      <c r="L10" s="29"/>
      <c r="M10" s="177"/>
    </row>
    <row r="11" spans="1:13" s="90" customFormat="1" ht="15">
      <c r="A11" s="193"/>
      <c r="B11" s="27" t="s">
        <v>26</v>
      </c>
      <c r="C11" s="42" t="s">
        <v>78</v>
      </c>
      <c r="D11" s="27" t="s">
        <v>0</v>
      </c>
      <c r="E11" s="29">
        <v>1</v>
      </c>
      <c r="F11" s="29">
        <f>F10*E11</f>
        <v>19</v>
      </c>
      <c r="G11" s="27"/>
      <c r="H11" s="29"/>
      <c r="I11" s="29"/>
      <c r="J11" s="29">
        <f>F11*I11</f>
        <v>0</v>
      </c>
      <c r="K11" s="28"/>
      <c r="L11" s="29"/>
      <c r="M11" s="177">
        <f>H11+J11+L11</f>
        <v>0</v>
      </c>
    </row>
    <row r="12" spans="1:13" s="90" customFormat="1" ht="15.75">
      <c r="A12" s="193">
        <v>3</v>
      </c>
      <c r="B12" s="41" t="s">
        <v>32</v>
      </c>
      <c r="C12" s="49" t="s">
        <v>79</v>
      </c>
      <c r="D12" s="45" t="s">
        <v>17</v>
      </c>
      <c r="E12" s="45"/>
      <c r="F12" s="420">
        <v>2</v>
      </c>
      <c r="G12" s="27"/>
      <c r="H12" s="29"/>
      <c r="I12" s="29"/>
      <c r="J12" s="29"/>
      <c r="K12" s="28"/>
      <c r="L12" s="29"/>
      <c r="M12" s="177"/>
    </row>
    <row r="13" spans="1:13" s="90" customFormat="1" ht="15">
      <c r="A13" s="193"/>
      <c r="B13" s="27" t="s">
        <v>26</v>
      </c>
      <c r="C13" s="42" t="s">
        <v>11</v>
      </c>
      <c r="D13" s="27" t="s">
        <v>0</v>
      </c>
      <c r="E13" s="29">
        <v>1</v>
      </c>
      <c r="F13" s="29">
        <f>F12*E13</f>
        <v>2</v>
      </c>
      <c r="G13" s="27"/>
      <c r="H13" s="29"/>
      <c r="I13" s="29"/>
      <c r="J13" s="29">
        <f>F13*I13</f>
        <v>0</v>
      </c>
      <c r="K13" s="28"/>
      <c r="L13" s="29"/>
      <c r="M13" s="177">
        <f>H13+J13+L13</f>
        <v>0</v>
      </c>
    </row>
    <row r="14" spans="1:13" s="90" customFormat="1" ht="27">
      <c r="A14" s="193">
        <v>4</v>
      </c>
      <c r="B14" s="41" t="s">
        <v>80</v>
      </c>
      <c r="C14" s="49" t="s">
        <v>102</v>
      </c>
      <c r="D14" s="347" t="s">
        <v>17</v>
      </c>
      <c r="E14" s="39"/>
      <c r="F14" s="421">
        <v>12</v>
      </c>
      <c r="G14" s="27"/>
      <c r="H14" s="29"/>
      <c r="I14" s="29"/>
      <c r="J14" s="29"/>
      <c r="K14" s="28"/>
      <c r="L14" s="29"/>
      <c r="M14" s="177"/>
    </row>
    <row r="15" spans="1:13" s="90" customFormat="1" ht="15">
      <c r="A15" s="193"/>
      <c r="B15" s="27" t="s">
        <v>26</v>
      </c>
      <c r="C15" s="42" t="s">
        <v>11</v>
      </c>
      <c r="D15" s="27" t="s">
        <v>0</v>
      </c>
      <c r="E15" s="29">
        <v>1</v>
      </c>
      <c r="F15" s="29">
        <f>F14*E15</f>
        <v>12</v>
      </c>
      <c r="G15" s="27"/>
      <c r="H15" s="29"/>
      <c r="I15" s="29"/>
      <c r="J15" s="29">
        <f>F15*I15</f>
        <v>0</v>
      </c>
      <c r="K15" s="28"/>
      <c r="L15" s="29"/>
      <c r="M15" s="177">
        <f>H15+J15+L15</f>
        <v>0</v>
      </c>
    </row>
    <row r="16" spans="1:13" s="90" customFormat="1" ht="15.75" customHeight="1" thickBot="1">
      <c r="A16" s="300"/>
      <c r="B16" s="244"/>
      <c r="C16" s="301" t="s">
        <v>81</v>
      </c>
      <c r="D16" s="123" t="s">
        <v>29</v>
      </c>
      <c r="E16" s="123">
        <v>0.13</v>
      </c>
      <c r="F16" s="122">
        <f>F14*E16</f>
        <v>1.56</v>
      </c>
      <c r="G16" s="123"/>
      <c r="H16" s="122"/>
      <c r="I16" s="124"/>
      <c r="J16" s="122"/>
      <c r="K16" s="116"/>
      <c r="L16" s="115">
        <f>F16*K16</f>
        <v>0</v>
      </c>
      <c r="M16" s="179">
        <f>H16+J16+L16</f>
        <v>0</v>
      </c>
    </row>
    <row r="17" spans="1:13" s="90" customFormat="1" ht="16.5">
      <c r="A17" s="191"/>
      <c r="B17" s="119"/>
      <c r="C17" s="120" t="s">
        <v>27</v>
      </c>
      <c r="D17" s="118"/>
      <c r="E17" s="118"/>
      <c r="F17" s="117"/>
      <c r="G17" s="117"/>
      <c r="H17" s="117">
        <f>SUM(H10:H16)</f>
        <v>0</v>
      </c>
      <c r="I17" s="121"/>
      <c r="J17" s="117">
        <f>SUM(J10:J16)</f>
        <v>0</v>
      </c>
      <c r="K17" s="117"/>
      <c r="L17" s="117">
        <f>SUM(L10:L16)</f>
        <v>0</v>
      </c>
      <c r="M17" s="192">
        <f>SUM(M10:M16)</f>
        <v>0</v>
      </c>
    </row>
    <row r="18" spans="1:13" s="90" customFormat="1" ht="16.5">
      <c r="A18" s="193"/>
      <c r="B18" s="41"/>
      <c r="C18" s="50" t="s">
        <v>156</v>
      </c>
      <c r="D18" s="27"/>
      <c r="E18" s="27"/>
      <c r="F18" s="29"/>
      <c r="G18" s="27"/>
      <c r="H18" s="29"/>
      <c r="I18" s="28"/>
      <c r="J18" s="29"/>
      <c r="K18" s="28"/>
      <c r="L18" s="29"/>
      <c r="M18" s="177"/>
    </row>
    <row r="19" spans="1:13" s="90" customFormat="1" ht="15.75">
      <c r="A19" s="193">
        <v>5</v>
      </c>
      <c r="B19" s="41" t="s">
        <v>82</v>
      </c>
      <c r="C19" s="49" t="s">
        <v>157</v>
      </c>
      <c r="D19" s="45" t="s">
        <v>17</v>
      </c>
      <c r="E19" s="27"/>
      <c r="F19" s="137">
        <f>41+64</f>
        <v>105</v>
      </c>
      <c r="G19" s="27"/>
      <c r="H19" s="29"/>
      <c r="I19" s="28"/>
      <c r="J19" s="29"/>
      <c r="K19" s="28"/>
      <c r="L19" s="29"/>
      <c r="M19" s="177"/>
    </row>
    <row r="20" spans="1:13" s="90" customFormat="1" ht="15">
      <c r="A20" s="193"/>
      <c r="B20" s="27" t="s">
        <v>26</v>
      </c>
      <c r="C20" s="30" t="s">
        <v>11</v>
      </c>
      <c r="D20" s="27" t="s">
        <v>0</v>
      </c>
      <c r="E20" s="29">
        <v>1</v>
      </c>
      <c r="F20" s="29">
        <f>F19*E20</f>
        <v>105</v>
      </c>
      <c r="G20" s="27"/>
      <c r="H20" s="29"/>
      <c r="I20" s="29"/>
      <c r="J20" s="29">
        <f>F20*I20</f>
        <v>0</v>
      </c>
      <c r="K20" s="28"/>
      <c r="L20" s="29"/>
      <c r="M20" s="177">
        <f>H20+J20+L20</f>
        <v>0</v>
      </c>
    </row>
    <row r="21" spans="1:13" s="90" customFormat="1" ht="15">
      <c r="A21" s="193"/>
      <c r="B21" s="41"/>
      <c r="C21" s="30" t="s">
        <v>18</v>
      </c>
      <c r="D21" s="27" t="s">
        <v>0</v>
      </c>
      <c r="E21" s="27">
        <v>0.37</v>
      </c>
      <c r="F21" s="29">
        <f>F19*E21</f>
        <v>38.85</v>
      </c>
      <c r="G21" s="27"/>
      <c r="H21" s="29"/>
      <c r="I21" s="48"/>
      <c r="J21" s="47"/>
      <c r="K21" s="28"/>
      <c r="L21" s="29">
        <f>F21*K21</f>
        <v>0</v>
      </c>
      <c r="M21" s="177">
        <f>H21+J21+L21</f>
        <v>0</v>
      </c>
    </row>
    <row r="22" spans="1:13" s="90" customFormat="1" ht="15">
      <c r="A22" s="193"/>
      <c r="B22" s="41"/>
      <c r="C22" s="30" t="s">
        <v>158</v>
      </c>
      <c r="D22" s="27" t="s">
        <v>17</v>
      </c>
      <c r="E22" s="27">
        <v>1.15</v>
      </c>
      <c r="F22" s="29">
        <f>F19*E22</f>
        <v>120.74999999999999</v>
      </c>
      <c r="G22" s="27"/>
      <c r="H22" s="29">
        <f>F22*G22</f>
        <v>0</v>
      </c>
      <c r="I22" s="28"/>
      <c r="J22" s="29"/>
      <c r="K22" s="28"/>
      <c r="L22" s="29"/>
      <c r="M22" s="177">
        <f>H22+J22+L22</f>
        <v>0</v>
      </c>
    </row>
    <row r="23" spans="1:13" s="90" customFormat="1" ht="15">
      <c r="A23" s="193"/>
      <c r="B23" s="41"/>
      <c r="C23" s="30" t="s">
        <v>12</v>
      </c>
      <c r="D23" s="27" t="s">
        <v>0</v>
      </c>
      <c r="E23" s="27">
        <v>0.02</v>
      </c>
      <c r="F23" s="29">
        <f>F19*E23</f>
        <v>2.1</v>
      </c>
      <c r="G23" s="29"/>
      <c r="H23" s="29">
        <f>F23*G23</f>
        <v>0</v>
      </c>
      <c r="I23" s="28"/>
      <c r="J23" s="29"/>
      <c r="K23" s="28"/>
      <c r="L23" s="29"/>
      <c r="M23" s="177">
        <f>H23+J23+L23</f>
        <v>0</v>
      </c>
    </row>
    <row r="24" spans="1:13" s="90" customFormat="1" ht="40.5">
      <c r="A24" s="193">
        <v>6</v>
      </c>
      <c r="B24" s="41" t="s">
        <v>110</v>
      </c>
      <c r="C24" s="49" t="s">
        <v>262</v>
      </c>
      <c r="D24" s="347" t="s">
        <v>17</v>
      </c>
      <c r="E24" s="347"/>
      <c r="F24" s="364">
        <v>42</v>
      </c>
      <c r="G24" s="27"/>
      <c r="H24" s="29"/>
      <c r="I24" s="28"/>
      <c r="J24" s="29"/>
      <c r="K24" s="28"/>
      <c r="L24" s="29"/>
      <c r="M24" s="177"/>
    </row>
    <row r="25" spans="1:13" s="90" customFormat="1" ht="15">
      <c r="A25" s="193"/>
      <c r="B25" s="27" t="s">
        <v>26</v>
      </c>
      <c r="C25" s="30" t="s">
        <v>11</v>
      </c>
      <c r="D25" s="27" t="s">
        <v>0</v>
      </c>
      <c r="E25" s="29">
        <v>1</v>
      </c>
      <c r="F25" s="29">
        <f>F24*E25</f>
        <v>42</v>
      </c>
      <c r="G25" s="27"/>
      <c r="H25" s="29"/>
      <c r="I25" s="29"/>
      <c r="J25" s="29">
        <f>F25*I25</f>
        <v>0</v>
      </c>
      <c r="K25" s="28"/>
      <c r="L25" s="29"/>
      <c r="M25" s="177">
        <f aca="true" t="shared" si="0" ref="M25:M30">H25+J25+L25</f>
        <v>0</v>
      </c>
    </row>
    <row r="26" spans="1:13" s="90" customFormat="1" ht="15">
      <c r="A26" s="193"/>
      <c r="B26" s="41"/>
      <c r="C26" s="30" t="s">
        <v>250</v>
      </c>
      <c r="D26" s="27" t="s">
        <v>0</v>
      </c>
      <c r="E26" s="29">
        <v>1</v>
      </c>
      <c r="F26" s="29">
        <f>F24*E26</f>
        <v>42</v>
      </c>
      <c r="G26" s="27"/>
      <c r="H26" s="29"/>
      <c r="I26" s="48"/>
      <c r="J26" s="47"/>
      <c r="K26" s="28"/>
      <c r="L26" s="29">
        <f>F26*K26</f>
        <v>0</v>
      </c>
      <c r="M26" s="177">
        <f t="shared" si="0"/>
        <v>0</v>
      </c>
    </row>
    <row r="27" spans="1:13" s="90" customFormat="1" ht="15">
      <c r="A27" s="193"/>
      <c r="B27" s="41"/>
      <c r="C27" s="30" t="s">
        <v>253</v>
      </c>
      <c r="D27" s="27" t="s">
        <v>17</v>
      </c>
      <c r="E27" s="27">
        <v>1.015</v>
      </c>
      <c r="F27" s="29">
        <f>F24*E27</f>
        <v>42.629999999999995</v>
      </c>
      <c r="G27" s="27"/>
      <c r="H27" s="29">
        <f>F27*G27</f>
        <v>0</v>
      </c>
      <c r="I27" s="28"/>
      <c r="J27" s="29"/>
      <c r="K27" s="28"/>
      <c r="L27" s="29"/>
      <c r="M27" s="177">
        <f t="shared" si="0"/>
        <v>0</v>
      </c>
    </row>
    <row r="28" spans="1:13" s="90" customFormat="1" ht="15">
      <c r="A28" s="193"/>
      <c r="B28" s="41"/>
      <c r="C28" s="30" t="s">
        <v>31</v>
      </c>
      <c r="D28" s="27" t="s">
        <v>21</v>
      </c>
      <c r="E28" s="27">
        <v>1.37</v>
      </c>
      <c r="F28" s="29">
        <f>F24*E28</f>
        <v>57.540000000000006</v>
      </c>
      <c r="G28" s="27"/>
      <c r="H28" s="29">
        <f>F28*G28</f>
        <v>0</v>
      </c>
      <c r="I28" s="28"/>
      <c r="J28" s="29"/>
      <c r="K28" s="28"/>
      <c r="L28" s="29"/>
      <c r="M28" s="177">
        <f t="shared" si="0"/>
        <v>0</v>
      </c>
    </row>
    <row r="29" spans="1:13" s="90" customFormat="1" ht="15">
      <c r="A29" s="193"/>
      <c r="B29" s="41"/>
      <c r="C29" s="30" t="s">
        <v>47</v>
      </c>
      <c r="D29" s="27" t="s">
        <v>17</v>
      </c>
      <c r="E29" s="27">
        <v>0.037</v>
      </c>
      <c r="F29" s="29">
        <f>F24*E29</f>
        <v>1.5539999999999998</v>
      </c>
      <c r="G29" s="27"/>
      <c r="H29" s="29">
        <f>F29*G29</f>
        <v>0</v>
      </c>
      <c r="I29" s="28"/>
      <c r="J29" s="29"/>
      <c r="K29" s="28"/>
      <c r="L29" s="29"/>
      <c r="M29" s="177">
        <f t="shared" si="0"/>
        <v>0</v>
      </c>
    </row>
    <row r="30" spans="1:13" s="90" customFormat="1" ht="15">
      <c r="A30" s="193"/>
      <c r="B30" s="269"/>
      <c r="C30" s="42" t="s">
        <v>45</v>
      </c>
      <c r="D30" s="27" t="s">
        <v>20</v>
      </c>
      <c r="E30" s="27"/>
      <c r="F30" s="32">
        <v>2.902</v>
      </c>
      <c r="G30" s="27"/>
      <c r="H30" s="29">
        <f>F30*G30</f>
        <v>0</v>
      </c>
      <c r="I30" s="28"/>
      <c r="J30" s="29"/>
      <c r="K30" s="28"/>
      <c r="L30" s="29"/>
      <c r="M30" s="177">
        <f t="shared" si="0"/>
        <v>0</v>
      </c>
    </row>
    <row r="31" spans="1:13" s="90" customFormat="1" ht="15">
      <c r="A31" s="193"/>
      <c r="B31" s="269"/>
      <c r="C31" s="30" t="s">
        <v>12</v>
      </c>
      <c r="D31" s="27" t="s">
        <v>0</v>
      </c>
      <c r="E31" s="27">
        <v>0.9</v>
      </c>
      <c r="F31" s="29">
        <f>F27*E31</f>
        <v>38.367</v>
      </c>
      <c r="G31" s="29"/>
      <c r="H31" s="29">
        <f>F31*G31</f>
        <v>0</v>
      </c>
      <c r="I31" s="28"/>
      <c r="J31" s="29"/>
      <c r="K31" s="28"/>
      <c r="L31" s="29"/>
      <c r="M31" s="177">
        <f>H31+J31+L31</f>
        <v>0</v>
      </c>
    </row>
    <row r="32" spans="1:13" s="90" customFormat="1" ht="40.5">
      <c r="A32" s="193">
        <v>7</v>
      </c>
      <c r="B32" s="41" t="s">
        <v>110</v>
      </c>
      <c r="C32" s="49" t="s">
        <v>261</v>
      </c>
      <c r="D32" s="347" t="s">
        <v>17</v>
      </c>
      <c r="E32" s="39"/>
      <c r="F32" s="422">
        <v>65.5</v>
      </c>
      <c r="G32" s="27"/>
      <c r="H32" s="29"/>
      <c r="I32" s="28"/>
      <c r="J32" s="29"/>
      <c r="K32" s="28"/>
      <c r="L32" s="29"/>
      <c r="M32" s="177"/>
    </row>
    <row r="33" spans="1:13" s="90" customFormat="1" ht="15">
      <c r="A33" s="193"/>
      <c r="B33" s="27" t="s">
        <v>26</v>
      </c>
      <c r="C33" s="30" t="s">
        <v>11</v>
      </c>
      <c r="D33" s="27" t="s">
        <v>0</v>
      </c>
      <c r="E33" s="29">
        <v>1</v>
      </c>
      <c r="F33" s="29">
        <f>F32*E33</f>
        <v>65.5</v>
      </c>
      <c r="G33" s="27"/>
      <c r="H33" s="29"/>
      <c r="I33" s="29"/>
      <c r="J33" s="29">
        <f>F33*I33</f>
        <v>0</v>
      </c>
      <c r="K33" s="28"/>
      <c r="L33" s="29"/>
      <c r="M33" s="177">
        <f aca="true" t="shared" si="1" ref="M33:M38">H33+J33+L33</f>
        <v>0</v>
      </c>
    </row>
    <row r="34" spans="1:13" s="90" customFormat="1" ht="15">
      <c r="A34" s="193"/>
      <c r="B34" s="41"/>
      <c r="C34" s="30" t="s">
        <v>250</v>
      </c>
      <c r="D34" s="27" t="s">
        <v>0</v>
      </c>
      <c r="E34" s="29">
        <v>1</v>
      </c>
      <c r="F34" s="29">
        <f>F32*E34</f>
        <v>65.5</v>
      </c>
      <c r="G34" s="27"/>
      <c r="H34" s="29"/>
      <c r="I34" s="48"/>
      <c r="J34" s="47"/>
      <c r="K34" s="28"/>
      <c r="L34" s="29">
        <f>F34*K34</f>
        <v>0</v>
      </c>
      <c r="M34" s="177">
        <f t="shared" si="1"/>
        <v>0</v>
      </c>
    </row>
    <row r="35" spans="1:13" s="90" customFormat="1" ht="15">
      <c r="A35" s="193"/>
      <c r="B35" s="41"/>
      <c r="C35" s="30" t="s">
        <v>253</v>
      </c>
      <c r="D35" s="27" t="s">
        <v>17</v>
      </c>
      <c r="E35" s="27">
        <v>1.015</v>
      </c>
      <c r="F35" s="29">
        <f>F32*E35</f>
        <v>66.48249999999999</v>
      </c>
      <c r="G35" s="27"/>
      <c r="H35" s="29">
        <f>F35*G35</f>
        <v>0</v>
      </c>
      <c r="I35" s="28"/>
      <c r="J35" s="29"/>
      <c r="K35" s="28"/>
      <c r="L35" s="29"/>
      <c r="M35" s="177">
        <f t="shared" si="1"/>
        <v>0</v>
      </c>
    </row>
    <row r="36" spans="1:13" s="90" customFormat="1" ht="15">
      <c r="A36" s="193"/>
      <c r="B36" s="41"/>
      <c r="C36" s="30" t="s">
        <v>31</v>
      </c>
      <c r="D36" s="27" t="s">
        <v>21</v>
      </c>
      <c r="E36" s="27">
        <v>1.37</v>
      </c>
      <c r="F36" s="29">
        <f>F32*E36</f>
        <v>89.73500000000001</v>
      </c>
      <c r="G36" s="27"/>
      <c r="H36" s="29">
        <f>F36*G36</f>
        <v>0</v>
      </c>
      <c r="I36" s="28"/>
      <c r="J36" s="29"/>
      <c r="K36" s="28"/>
      <c r="L36" s="29"/>
      <c r="M36" s="177">
        <f t="shared" si="1"/>
        <v>0</v>
      </c>
    </row>
    <row r="37" spans="1:13" s="90" customFormat="1" ht="15">
      <c r="A37" s="193"/>
      <c r="B37" s="41"/>
      <c r="C37" s="30" t="s">
        <v>47</v>
      </c>
      <c r="D37" s="27" t="s">
        <v>17</v>
      </c>
      <c r="E37" s="27">
        <v>0.037</v>
      </c>
      <c r="F37" s="29">
        <f>F32*E37</f>
        <v>2.4234999999999998</v>
      </c>
      <c r="G37" s="27"/>
      <c r="H37" s="29">
        <f>F37*G37</f>
        <v>0</v>
      </c>
      <c r="I37" s="28"/>
      <c r="J37" s="29"/>
      <c r="K37" s="28"/>
      <c r="L37" s="29"/>
      <c r="M37" s="177">
        <f t="shared" si="1"/>
        <v>0</v>
      </c>
    </row>
    <row r="38" spans="1:13" s="90" customFormat="1" ht="15">
      <c r="A38" s="193"/>
      <c r="B38" s="269"/>
      <c r="C38" s="42" t="s">
        <v>45</v>
      </c>
      <c r="D38" s="27" t="s">
        <v>20</v>
      </c>
      <c r="E38" s="27"/>
      <c r="F38" s="32">
        <v>2.902</v>
      </c>
      <c r="G38" s="27"/>
      <c r="H38" s="29">
        <f>F38*G38</f>
        <v>0</v>
      </c>
      <c r="I38" s="28"/>
      <c r="J38" s="29"/>
      <c r="K38" s="28"/>
      <c r="L38" s="29"/>
      <c r="M38" s="177">
        <f t="shared" si="1"/>
        <v>0</v>
      </c>
    </row>
    <row r="39" spans="1:13" s="90" customFormat="1" ht="15.75" thickBot="1">
      <c r="A39" s="423"/>
      <c r="B39" s="424"/>
      <c r="C39" s="30" t="s">
        <v>12</v>
      </c>
      <c r="D39" s="27" t="s">
        <v>0</v>
      </c>
      <c r="E39" s="27">
        <v>0.9</v>
      </c>
      <c r="F39" s="29">
        <f>F35*E39</f>
        <v>59.83424999999999</v>
      </c>
      <c r="G39" s="29"/>
      <c r="H39" s="29">
        <f>F39*G39</f>
        <v>0</v>
      </c>
      <c r="I39" s="28"/>
      <c r="J39" s="29"/>
      <c r="K39" s="28"/>
      <c r="L39" s="29"/>
      <c r="M39" s="177">
        <f>H39+J39+L39</f>
        <v>0</v>
      </c>
    </row>
    <row r="40" spans="1:13" s="90" customFormat="1" ht="30" customHeight="1">
      <c r="A40" s="252">
        <v>8</v>
      </c>
      <c r="B40" s="302" t="s">
        <v>105</v>
      </c>
      <c r="C40" s="340" t="s">
        <v>159</v>
      </c>
      <c r="D40" s="341" t="s">
        <v>20</v>
      </c>
      <c r="E40" s="342"/>
      <c r="F40" s="343">
        <f>F44+F45</f>
        <v>7.216</v>
      </c>
      <c r="G40" s="254"/>
      <c r="H40" s="303"/>
      <c r="I40" s="303"/>
      <c r="J40" s="303"/>
      <c r="K40" s="303"/>
      <c r="L40" s="303"/>
      <c r="M40" s="304"/>
    </row>
    <row r="41" spans="1:13" s="90" customFormat="1" ht="15">
      <c r="A41" s="305"/>
      <c r="B41" s="27" t="s">
        <v>26</v>
      </c>
      <c r="C41" s="42" t="s">
        <v>94</v>
      </c>
      <c r="D41" s="257" t="s">
        <v>0</v>
      </c>
      <c r="E41" s="258">
        <v>1</v>
      </c>
      <c r="F41" s="258">
        <f>F40*E41</f>
        <v>7.216</v>
      </c>
      <c r="G41" s="258"/>
      <c r="H41" s="258"/>
      <c r="I41" s="40"/>
      <c r="J41" s="40">
        <f>F41*I41</f>
        <v>0</v>
      </c>
      <c r="K41" s="40"/>
      <c r="L41" s="40"/>
      <c r="M41" s="142">
        <f>H41+J41+L41</f>
        <v>0</v>
      </c>
    </row>
    <row r="42" spans="1:13" s="90" customFormat="1" ht="15">
      <c r="A42" s="305"/>
      <c r="B42" s="147"/>
      <c r="C42" s="42" t="s">
        <v>103</v>
      </c>
      <c r="D42" s="257" t="s">
        <v>0</v>
      </c>
      <c r="E42" s="241">
        <v>1.02</v>
      </c>
      <c r="F42" s="258">
        <f>F40*E42</f>
        <v>7.360320000000001</v>
      </c>
      <c r="G42" s="258"/>
      <c r="H42" s="258"/>
      <c r="I42" s="40"/>
      <c r="J42" s="40"/>
      <c r="K42" s="40"/>
      <c r="L42" s="40">
        <f>F42*K42</f>
        <v>0</v>
      </c>
      <c r="M42" s="142">
        <f>L42</f>
        <v>0</v>
      </c>
    </row>
    <row r="43" spans="1:13" s="90" customFormat="1" ht="15">
      <c r="A43" s="305"/>
      <c r="B43" s="147"/>
      <c r="C43" s="42" t="s">
        <v>104</v>
      </c>
      <c r="D43" s="257" t="s">
        <v>0</v>
      </c>
      <c r="E43" s="241">
        <v>0.31</v>
      </c>
      <c r="F43" s="258">
        <f>F40*E43</f>
        <v>2.23696</v>
      </c>
      <c r="G43" s="258"/>
      <c r="H43" s="258"/>
      <c r="I43" s="40"/>
      <c r="J43" s="40"/>
      <c r="K43" s="40"/>
      <c r="L43" s="40">
        <f>F43*K43</f>
        <v>0</v>
      </c>
      <c r="M43" s="142">
        <f>L43</f>
        <v>0</v>
      </c>
    </row>
    <row r="44" spans="1:13" s="90" customFormat="1" ht="15">
      <c r="A44" s="239"/>
      <c r="B44" s="240"/>
      <c r="C44" s="42" t="s">
        <v>160</v>
      </c>
      <c r="D44" s="27" t="s">
        <v>20</v>
      </c>
      <c r="E44" s="27"/>
      <c r="F44" s="241">
        <v>6.048</v>
      </c>
      <c r="G44" s="425"/>
      <c r="H44" s="29">
        <f aca="true" t="shared" si="2" ref="H44:H49">F44*G44</f>
        <v>0</v>
      </c>
      <c r="I44" s="28"/>
      <c r="J44" s="29"/>
      <c r="K44" s="28"/>
      <c r="L44" s="29"/>
      <c r="M44" s="142">
        <f aca="true" t="shared" si="3" ref="M44:M49">H44+J44+L44</f>
        <v>0</v>
      </c>
    </row>
    <row r="45" spans="1:13" s="90" customFormat="1" ht="15">
      <c r="A45" s="193"/>
      <c r="B45" s="269"/>
      <c r="C45" s="42" t="s">
        <v>45</v>
      </c>
      <c r="D45" s="27" t="s">
        <v>20</v>
      </c>
      <c r="E45" s="27"/>
      <c r="F45" s="32">
        <v>1.168</v>
      </c>
      <c r="G45" s="27"/>
      <c r="H45" s="29">
        <f t="shared" si="2"/>
        <v>0</v>
      </c>
      <c r="I45" s="28"/>
      <c r="J45" s="29"/>
      <c r="K45" s="28"/>
      <c r="L45" s="29"/>
      <c r="M45" s="177">
        <f t="shared" si="3"/>
        <v>0</v>
      </c>
    </row>
    <row r="46" spans="1:13" s="90" customFormat="1" ht="15">
      <c r="A46" s="239"/>
      <c r="B46" s="240"/>
      <c r="C46" s="42" t="s">
        <v>106</v>
      </c>
      <c r="D46" s="27" t="s">
        <v>13</v>
      </c>
      <c r="E46" s="27"/>
      <c r="F46" s="258">
        <v>13.4</v>
      </c>
      <c r="G46" s="29"/>
      <c r="H46" s="29">
        <f t="shared" si="2"/>
        <v>0</v>
      </c>
      <c r="I46" s="28"/>
      <c r="J46" s="29"/>
      <c r="K46" s="28"/>
      <c r="L46" s="29"/>
      <c r="M46" s="142">
        <f t="shared" si="3"/>
        <v>0</v>
      </c>
    </row>
    <row r="47" spans="1:13" s="90" customFormat="1" ht="15">
      <c r="A47" s="193"/>
      <c r="B47" s="41"/>
      <c r="C47" s="30" t="s">
        <v>46</v>
      </c>
      <c r="D47" s="27" t="s">
        <v>13</v>
      </c>
      <c r="E47" s="29">
        <v>3</v>
      </c>
      <c r="F47" s="29">
        <f>F40*E47</f>
        <v>21.648</v>
      </c>
      <c r="G47" s="27"/>
      <c r="H47" s="29">
        <f t="shared" si="2"/>
        <v>0</v>
      </c>
      <c r="I47" s="28"/>
      <c r="J47" s="29"/>
      <c r="K47" s="28"/>
      <c r="L47" s="29"/>
      <c r="M47" s="142">
        <f t="shared" si="3"/>
        <v>0</v>
      </c>
    </row>
    <row r="48" spans="1:13" s="90" customFormat="1" ht="15">
      <c r="A48" s="193"/>
      <c r="B48" s="41"/>
      <c r="C48" s="30" t="s">
        <v>107</v>
      </c>
      <c r="D48" s="27" t="s">
        <v>13</v>
      </c>
      <c r="E48" s="29">
        <v>2</v>
      </c>
      <c r="F48" s="29">
        <f>F40*E48</f>
        <v>14.432</v>
      </c>
      <c r="G48" s="29"/>
      <c r="H48" s="29">
        <f t="shared" si="2"/>
        <v>0</v>
      </c>
      <c r="I48" s="28"/>
      <c r="J48" s="29"/>
      <c r="K48" s="28"/>
      <c r="L48" s="29"/>
      <c r="M48" s="142">
        <f t="shared" si="3"/>
        <v>0</v>
      </c>
    </row>
    <row r="49" spans="1:13" s="90" customFormat="1" ht="15">
      <c r="A49" s="239"/>
      <c r="B49" s="275"/>
      <c r="C49" s="30" t="s">
        <v>12</v>
      </c>
      <c r="D49" s="27" t="s">
        <v>0</v>
      </c>
      <c r="E49" s="29">
        <v>5</v>
      </c>
      <c r="F49" s="29">
        <f>F40*E49</f>
        <v>36.08</v>
      </c>
      <c r="G49" s="29"/>
      <c r="H49" s="29">
        <f t="shared" si="2"/>
        <v>0</v>
      </c>
      <c r="I49" s="28"/>
      <c r="J49" s="29"/>
      <c r="K49" s="28"/>
      <c r="L49" s="29"/>
      <c r="M49" s="142">
        <f t="shared" si="3"/>
        <v>0</v>
      </c>
    </row>
    <row r="50" spans="1:13" s="90" customFormat="1" ht="27">
      <c r="A50" s="193">
        <v>9</v>
      </c>
      <c r="B50" s="41" t="s">
        <v>110</v>
      </c>
      <c r="C50" s="49" t="s">
        <v>263</v>
      </c>
      <c r="D50" s="347" t="s">
        <v>17</v>
      </c>
      <c r="E50" s="39"/>
      <c r="F50" s="422">
        <v>72</v>
      </c>
      <c r="G50" s="27"/>
      <c r="H50" s="29"/>
      <c r="I50" s="28"/>
      <c r="J50" s="29"/>
      <c r="K50" s="28"/>
      <c r="L50" s="29"/>
      <c r="M50" s="177"/>
    </row>
    <row r="51" spans="1:13" s="90" customFormat="1" ht="15">
      <c r="A51" s="193"/>
      <c r="B51" s="27" t="s">
        <v>26</v>
      </c>
      <c r="C51" s="30" t="s">
        <v>11</v>
      </c>
      <c r="D51" s="27" t="s">
        <v>0</v>
      </c>
      <c r="E51" s="29">
        <v>1</v>
      </c>
      <c r="F51" s="29">
        <f>F50*E51</f>
        <v>72</v>
      </c>
      <c r="G51" s="27"/>
      <c r="H51" s="29"/>
      <c r="I51" s="29"/>
      <c r="J51" s="29">
        <f>F51*I51</f>
        <v>0</v>
      </c>
      <c r="K51" s="28"/>
      <c r="L51" s="29"/>
      <c r="M51" s="177">
        <f aca="true" t="shared" si="4" ref="M51:M58">H51+J51+L51</f>
        <v>0</v>
      </c>
    </row>
    <row r="52" spans="1:13" s="90" customFormat="1" ht="15">
      <c r="A52" s="193"/>
      <c r="B52" s="41"/>
      <c r="C52" s="30" t="s">
        <v>250</v>
      </c>
      <c r="D52" s="27" t="s">
        <v>0</v>
      </c>
      <c r="E52" s="29">
        <v>1</v>
      </c>
      <c r="F52" s="29">
        <f>F50*E52</f>
        <v>72</v>
      </c>
      <c r="G52" s="27"/>
      <c r="H52" s="29"/>
      <c r="I52" s="48"/>
      <c r="J52" s="47"/>
      <c r="K52" s="28"/>
      <c r="L52" s="29">
        <f>F52*K52</f>
        <v>0</v>
      </c>
      <c r="M52" s="177">
        <f t="shared" si="4"/>
        <v>0</v>
      </c>
    </row>
    <row r="53" spans="1:13" s="90" customFormat="1" ht="15">
      <c r="A53" s="193"/>
      <c r="B53" s="41"/>
      <c r="C53" s="30" t="s">
        <v>253</v>
      </c>
      <c r="D53" s="27" t="s">
        <v>17</v>
      </c>
      <c r="E53" s="27">
        <v>1.015</v>
      </c>
      <c r="F53" s="29">
        <f>F50*E53</f>
        <v>73.08</v>
      </c>
      <c r="G53" s="27"/>
      <c r="H53" s="29">
        <f aca="true" t="shared" si="5" ref="H53:H58">F53*G53</f>
        <v>0</v>
      </c>
      <c r="I53" s="28"/>
      <c r="J53" s="29"/>
      <c r="K53" s="28"/>
      <c r="L53" s="29"/>
      <c r="M53" s="177">
        <f t="shared" si="4"/>
        <v>0</v>
      </c>
    </row>
    <row r="54" spans="1:13" s="90" customFormat="1" ht="15">
      <c r="A54" s="193"/>
      <c r="B54" s="41"/>
      <c r="C54" s="30" t="s">
        <v>31</v>
      </c>
      <c r="D54" s="27" t="s">
        <v>21</v>
      </c>
      <c r="E54" s="27">
        <v>1.37</v>
      </c>
      <c r="F54" s="29">
        <f>F50*E54</f>
        <v>98.64000000000001</v>
      </c>
      <c r="G54" s="27"/>
      <c r="H54" s="29">
        <f t="shared" si="5"/>
        <v>0</v>
      </c>
      <c r="I54" s="28"/>
      <c r="J54" s="29"/>
      <c r="K54" s="28"/>
      <c r="L54" s="29"/>
      <c r="M54" s="177">
        <f t="shared" si="4"/>
        <v>0</v>
      </c>
    </row>
    <row r="55" spans="1:13" s="90" customFormat="1" ht="15">
      <c r="A55" s="193"/>
      <c r="B55" s="41"/>
      <c r="C55" s="30" t="s">
        <v>47</v>
      </c>
      <c r="D55" s="27" t="s">
        <v>17</v>
      </c>
      <c r="E55" s="27">
        <v>0.037</v>
      </c>
      <c r="F55" s="29">
        <f>F50*E55</f>
        <v>2.6639999999999997</v>
      </c>
      <c r="G55" s="27"/>
      <c r="H55" s="29">
        <f t="shared" si="5"/>
        <v>0</v>
      </c>
      <c r="I55" s="28"/>
      <c r="J55" s="29"/>
      <c r="K55" s="28"/>
      <c r="L55" s="29"/>
      <c r="M55" s="177">
        <f t="shared" si="4"/>
        <v>0</v>
      </c>
    </row>
    <row r="56" spans="1:13" s="90" customFormat="1" ht="15">
      <c r="A56" s="193"/>
      <c r="B56" s="41"/>
      <c r="C56" s="42" t="s">
        <v>44</v>
      </c>
      <c r="D56" s="27" t="s">
        <v>20</v>
      </c>
      <c r="E56" s="27"/>
      <c r="F56" s="29">
        <v>0.67</v>
      </c>
      <c r="G56" s="27"/>
      <c r="H56" s="29">
        <f t="shared" si="5"/>
        <v>0</v>
      </c>
      <c r="I56" s="28"/>
      <c r="J56" s="29"/>
      <c r="K56" s="28"/>
      <c r="L56" s="29"/>
      <c r="M56" s="177">
        <f t="shared" si="4"/>
        <v>0</v>
      </c>
    </row>
    <row r="57" spans="1:13" s="90" customFormat="1" ht="15">
      <c r="A57" s="193"/>
      <c r="B57" s="269"/>
      <c r="C57" s="42" t="s">
        <v>45</v>
      </c>
      <c r="D57" s="27" t="s">
        <v>20</v>
      </c>
      <c r="E57" s="27"/>
      <c r="F57" s="32">
        <v>7.884</v>
      </c>
      <c r="G57" s="27"/>
      <c r="H57" s="29">
        <f t="shared" si="5"/>
        <v>0</v>
      </c>
      <c r="I57" s="28"/>
      <c r="J57" s="29"/>
      <c r="K57" s="28"/>
      <c r="L57" s="29"/>
      <c r="M57" s="177">
        <f t="shared" si="4"/>
        <v>0</v>
      </c>
    </row>
    <row r="58" spans="1:13" s="90" customFormat="1" ht="15.75" thickBot="1">
      <c r="A58" s="423"/>
      <c r="B58" s="424"/>
      <c r="C58" s="30" t="s">
        <v>12</v>
      </c>
      <c r="D58" s="27" t="s">
        <v>0</v>
      </c>
      <c r="E58" s="27">
        <v>0.93</v>
      </c>
      <c r="F58" s="29">
        <f>F49*E58</f>
        <v>33.5544</v>
      </c>
      <c r="G58" s="29"/>
      <c r="H58" s="29">
        <f t="shared" si="5"/>
        <v>0</v>
      </c>
      <c r="I58" s="28"/>
      <c r="J58" s="29"/>
      <c r="K58" s="28"/>
      <c r="L58" s="29"/>
      <c r="M58" s="142">
        <f t="shared" si="4"/>
        <v>0</v>
      </c>
    </row>
    <row r="59" spans="1:13" s="90" customFormat="1" ht="42.75" customHeight="1">
      <c r="A59" s="252">
        <v>10</v>
      </c>
      <c r="B59" s="302" t="s">
        <v>105</v>
      </c>
      <c r="C59" s="313" t="s">
        <v>159</v>
      </c>
      <c r="D59" s="341" t="s">
        <v>20</v>
      </c>
      <c r="E59" s="342"/>
      <c r="F59" s="343">
        <f>F63+F64</f>
        <v>7.216</v>
      </c>
      <c r="G59" s="254"/>
      <c r="H59" s="303"/>
      <c r="I59" s="303"/>
      <c r="J59" s="303"/>
      <c r="K59" s="303"/>
      <c r="L59" s="303"/>
      <c r="M59" s="304"/>
    </row>
    <row r="60" spans="1:13" s="90" customFormat="1" ht="15">
      <c r="A60" s="305"/>
      <c r="B60" s="27" t="s">
        <v>26</v>
      </c>
      <c r="C60" s="42" t="s">
        <v>94</v>
      </c>
      <c r="D60" s="257" t="s">
        <v>0</v>
      </c>
      <c r="E60" s="258">
        <v>1</v>
      </c>
      <c r="F60" s="258">
        <f>F59*E60</f>
        <v>7.216</v>
      </c>
      <c r="G60" s="258"/>
      <c r="H60" s="258"/>
      <c r="I60" s="40"/>
      <c r="J60" s="40">
        <f>F60*I60</f>
        <v>0</v>
      </c>
      <c r="K60" s="40"/>
      <c r="L60" s="40"/>
      <c r="M60" s="142">
        <f>H60+J60+L60</f>
        <v>0</v>
      </c>
    </row>
    <row r="61" spans="1:14" s="6" customFormat="1" ht="18.75" customHeight="1">
      <c r="A61" s="305"/>
      <c r="B61" s="147"/>
      <c r="C61" s="42" t="s">
        <v>103</v>
      </c>
      <c r="D61" s="257" t="s">
        <v>0</v>
      </c>
      <c r="E61" s="241">
        <v>1.02</v>
      </c>
      <c r="F61" s="258">
        <f>F59*E61</f>
        <v>7.360320000000001</v>
      </c>
      <c r="G61" s="258"/>
      <c r="H61" s="258"/>
      <c r="I61" s="40"/>
      <c r="J61" s="40"/>
      <c r="K61" s="40"/>
      <c r="L61" s="40">
        <f>F61*K61</f>
        <v>0</v>
      </c>
      <c r="M61" s="142">
        <f>L61</f>
        <v>0</v>
      </c>
      <c r="N61" s="307"/>
    </row>
    <row r="62" spans="1:14" s="6" customFormat="1" ht="13.5">
      <c r="A62" s="305"/>
      <c r="B62" s="147"/>
      <c r="C62" s="42" t="s">
        <v>104</v>
      </c>
      <c r="D62" s="257" t="s">
        <v>0</v>
      </c>
      <c r="E62" s="241">
        <v>0.31</v>
      </c>
      <c r="F62" s="258">
        <f>F59*E62</f>
        <v>2.23696</v>
      </c>
      <c r="G62" s="258"/>
      <c r="H62" s="258"/>
      <c r="I62" s="40"/>
      <c r="J62" s="40"/>
      <c r="K62" s="40"/>
      <c r="L62" s="40">
        <f>F62*K62</f>
        <v>0</v>
      </c>
      <c r="M62" s="142">
        <f>L62</f>
        <v>0</v>
      </c>
      <c r="N62" s="307"/>
    </row>
    <row r="63" spans="1:14" s="6" customFormat="1" ht="13.5">
      <c r="A63" s="239"/>
      <c r="B63" s="240"/>
      <c r="C63" s="42" t="s">
        <v>160</v>
      </c>
      <c r="D63" s="27" t="s">
        <v>20</v>
      </c>
      <c r="E63" s="27"/>
      <c r="F63" s="241">
        <v>6.048</v>
      </c>
      <c r="G63" s="425"/>
      <c r="H63" s="29">
        <f aca="true" t="shared" si="6" ref="H63:H68">F63*G63</f>
        <v>0</v>
      </c>
      <c r="I63" s="28"/>
      <c r="J63" s="29"/>
      <c r="K63" s="28"/>
      <c r="L63" s="29"/>
      <c r="M63" s="142">
        <f aca="true" t="shared" si="7" ref="M63:M68">H63+J63+L63</f>
        <v>0</v>
      </c>
      <c r="N63" s="307"/>
    </row>
    <row r="64" spans="1:14" s="6" customFormat="1" ht="13.5">
      <c r="A64" s="193"/>
      <c r="B64" s="269"/>
      <c r="C64" s="42" t="s">
        <v>45</v>
      </c>
      <c r="D64" s="27" t="s">
        <v>20</v>
      </c>
      <c r="E64" s="27"/>
      <c r="F64" s="32">
        <v>1.168</v>
      </c>
      <c r="G64" s="27"/>
      <c r="H64" s="29">
        <f t="shared" si="6"/>
        <v>0</v>
      </c>
      <c r="I64" s="28"/>
      <c r="J64" s="29"/>
      <c r="K64" s="28"/>
      <c r="L64" s="29"/>
      <c r="M64" s="177">
        <f t="shared" si="7"/>
        <v>0</v>
      </c>
      <c r="N64" s="307"/>
    </row>
    <row r="65" spans="1:14" s="6" customFormat="1" ht="13.5">
      <c r="A65" s="239"/>
      <c r="B65" s="240"/>
      <c r="C65" s="42" t="s">
        <v>106</v>
      </c>
      <c r="D65" s="27" t="s">
        <v>13</v>
      </c>
      <c r="E65" s="27"/>
      <c r="F65" s="258">
        <v>13.4</v>
      </c>
      <c r="G65" s="29"/>
      <c r="H65" s="29">
        <f t="shared" si="6"/>
        <v>0</v>
      </c>
      <c r="I65" s="28"/>
      <c r="J65" s="29"/>
      <c r="K65" s="28"/>
      <c r="L65" s="29"/>
      <c r="M65" s="142">
        <f t="shared" si="7"/>
        <v>0</v>
      </c>
      <c r="N65" s="307"/>
    </row>
    <row r="66" spans="1:14" s="6" customFormat="1" ht="13.5">
      <c r="A66" s="193"/>
      <c r="B66" s="41"/>
      <c r="C66" s="30" t="s">
        <v>46</v>
      </c>
      <c r="D66" s="27" t="s">
        <v>13</v>
      </c>
      <c r="E66" s="29">
        <v>3</v>
      </c>
      <c r="F66" s="29">
        <f>F59*E66</f>
        <v>21.648</v>
      </c>
      <c r="G66" s="27"/>
      <c r="H66" s="29">
        <f t="shared" si="6"/>
        <v>0</v>
      </c>
      <c r="I66" s="28"/>
      <c r="J66" s="29"/>
      <c r="K66" s="28"/>
      <c r="L66" s="29"/>
      <c r="M66" s="142">
        <f t="shared" si="7"/>
        <v>0</v>
      </c>
      <c r="N66" s="307"/>
    </row>
    <row r="67" spans="1:14" s="6" customFormat="1" ht="13.5">
      <c r="A67" s="193"/>
      <c r="B67" s="41"/>
      <c r="C67" s="30" t="s">
        <v>107</v>
      </c>
      <c r="D67" s="27" t="s">
        <v>13</v>
      </c>
      <c r="E67" s="29">
        <v>2</v>
      </c>
      <c r="F67" s="29">
        <f>F59*E67</f>
        <v>14.432</v>
      </c>
      <c r="G67" s="29"/>
      <c r="H67" s="29">
        <f t="shared" si="6"/>
        <v>0</v>
      </c>
      <c r="I67" s="28"/>
      <c r="J67" s="29"/>
      <c r="K67" s="28"/>
      <c r="L67" s="29"/>
      <c r="M67" s="142">
        <f t="shared" si="7"/>
        <v>0</v>
      </c>
      <c r="N67" s="307"/>
    </row>
    <row r="68" spans="1:14" s="11" customFormat="1" ht="13.5">
      <c r="A68" s="239"/>
      <c r="B68" s="275"/>
      <c r="C68" s="30" t="s">
        <v>12</v>
      </c>
      <c r="D68" s="27" t="s">
        <v>0</v>
      </c>
      <c r="E68" s="29">
        <v>5</v>
      </c>
      <c r="F68" s="29">
        <f>F59*E68</f>
        <v>36.08</v>
      </c>
      <c r="G68" s="29"/>
      <c r="H68" s="29">
        <f t="shared" si="6"/>
        <v>0</v>
      </c>
      <c r="I68" s="28"/>
      <c r="J68" s="29"/>
      <c r="K68" s="28"/>
      <c r="L68" s="29"/>
      <c r="M68" s="142">
        <f t="shared" si="7"/>
        <v>0</v>
      </c>
      <c r="N68" s="307"/>
    </row>
    <row r="69" spans="1:14" s="6" customFormat="1" ht="17.25" customHeight="1">
      <c r="A69" s="193">
        <v>11</v>
      </c>
      <c r="B69" s="41" t="s">
        <v>83</v>
      </c>
      <c r="C69" s="49" t="s">
        <v>264</v>
      </c>
      <c r="D69" s="27" t="s">
        <v>17</v>
      </c>
      <c r="E69" s="27"/>
      <c r="F69" s="91">
        <v>3.2</v>
      </c>
      <c r="G69" s="27"/>
      <c r="H69" s="29"/>
      <c r="I69" s="28"/>
      <c r="J69" s="29"/>
      <c r="K69" s="28"/>
      <c r="L69" s="29"/>
      <c r="M69" s="177"/>
      <c r="N69" s="307"/>
    </row>
    <row r="70" spans="1:14" s="6" customFormat="1" ht="13.5">
      <c r="A70" s="193"/>
      <c r="B70" s="27" t="s">
        <v>26</v>
      </c>
      <c r="C70" s="30" t="s">
        <v>11</v>
      </c>
      <c r="D70" s="27" t="s">
        <v>0</v>
      </c>
      <c r="E70" s="29">
        <v>1</v>
      </c>
      <c r="F70" s="29">
        <f>F69*E70</f>
        <v>3.2</v>
      </c>
      <c r="G70" s="27"/>
      <c r="H70" s="29"/>
      <c r="I70" s="29"/>
      <c r="J70" s="29">
        <f>F70*I70</f>
        <v>0</v>
      </c>
      <c r="K70" s="28"/>
      <c r="L70" s="29"/>
      <c r="M70" s="177">
        <f aca="true" t="shared" si="8" ref="M70:M77">H70+J70+L70</f>
        <v>0</v>
      </c>
      <c r="N70" s="307"/>
    </row>
    <row r="71" spans="1:14" s="6" customFormat="1" ht="13.5">
      <c r="A71" s="193"/>
      <c r="B71" s="41"/>
      <c r="C71" s="30" t="s">
        <v>250</v>
      </c>
      <c r="D71" s="27" t="s">
        <v>0</v>
      </c>
      <c r="E71" s="29">
        <v>1</v>
      </c>
      <c r="F71" s="29">
        <f>F69*E71</f>
        <v>3.2</v>
      </c>
      <c r="G71" s="27"/>
      <c r="H71" s="29"/>
      <c r="I71" s="48"/>
      <c r="J71" s="47"/>
      <c r="K71" s="28"/>
      <c r="L71" s="29">
        <f>F71*K71</f>
        <v>0</v>
      </c>
      <c r="M71" s="177">
        <f t="shared" si="8"/>
        <v>0</v>
      </c>
      <c r="N71" s="307"/>
    </row>
    <row r="72" spans="1:14" s="6" customFormat="1" ht="13.5">
      <c r="A72" s="193"/>
      <c r="B72" s="41"/>
      <c r="C72" s="30" t="s">
        <v>253</v>
      </c>
      <c r="D72" s="27" t="s">
        <v>17</v>
      </c>
      <c r="E72" s="27">
        <v>1.02</v>
      </c>
      <c r="F72" s="29">
        <f>F69*E72</f>
        <v>3.2640000000000002</v>
      </c>
      <c r="G72" s="27"/>
      <c r="H72" s="29">
        <f aca="true" t="shared" si="9" ref="H72:H77">F72*G72</f>
        <v>0</v>
      </c>
      <c r="I72" s="28"/>
      <c r="J72" s="29"/>
      <c r="K72" s="28"/>
      <c r="L72" s="29"/>
      <c r="M72" s="177">
        <f t="shared" si="8"/>
        <v>0</v>
      </c>
      <c r="N72" s="307"/>
    </row>
    <row r="73" spans="1:14" s="6" customFormat="1" ht="13.5">
      <c r="A73" s="193"/>
      <c r="B73" s="41"/>
      <c r="C73" s="30" t="s">
        <v>31</v>
      </c>
      <c r="D73" s="27" t="s">
        <v>21</v>
      </c>
      <c r="E73" s="27">
        <v>0.803</v>
      </c>
      <c r="F73" s="29">
        <f>F69*E73</f>
        <v>2.5696000000000003</v>
      </c>
      <c r="G73" s="27"/>
      <c r="H73" s="29">
        <f t="shared" si="9"/>
        <v>0</v>
      </c>
      <c r="I73" s="28"/>
      <c r="J73" s="29"/>
      <c r="K73" s="28"/>
      <c r="L73" s="29"/>
      <c r="M73" s="177">
        <f t="shared" si="8"/>
        <v>0</v>
      </c>
      <c r="N73" s="307"/>
    </row>
    <row r="74" spans="1:14" s="6" customFormat="1" ht="13.5">
      <c r="A74" s="193"/>
      <c r="B74" s="41"/>
      <c r="C74" s="30" t="s">
        <v>47</v>
      </c>
      <c r="D74" s="27" t="s">
        <v>17</v>
      </c>
      <c r="E74" s="27">
        <v>0.0039</v>
      </c>
      <c r="F74" s="29">
        <f>F69*E74</f>
        <v>0.01248</v>
      </c>
      <c r="G74" s="27"/>
      <c r="H74" s="29">
        <f t="shared" si="9"/>
        <v>0</v>
      </c>
      <c r="I74" s="28"/>
      <c r="J74" s="29"/>
      <c r="K74" s="28"/>
      <c r="L74" s="29"/>
      <c r="M74" s="177">
        <f t="shared" si="8"/>
        <v>0</v>
      </c>
      <c r="N74" s="307"/>
    </row>
    <row r="75" spans="1:14" s="6" customFormat="1" ht="13.5">
      <c r="A75" s="193"/>
      <c r="B75" s="41"/>
      <c r="C75" s="30" t="s">
        <v>45</v>
      </c>
      <c r="D75" s="27" t="s">
        <v>20</v>
      </c>
      <c r="E75" s="27"/>
      <c r="F75" s="32">
        <v>0.105</v>
      </c>
      <c r="G75" s="27"/>
      <c r="H75" s="29">
        <f t="shared" si="9"/>
        <v>0</v>
      </c>
      <c r="I75" s="28"/>
      <c r="J75" s="29"/>
      <c r="K75" s="28"/>
      <c r="L75" s="29"/>
      <c r="M75" s="177">
        <f t="shared" si="8"/>
        <v>0</v>
      </c>
      <c r="N75" s="307"/>
    </row>
    <row r="76" spans="1:14" s="11" customFormat="1" ht="14.25" thickBot="1">
      <c r="A76" s="300"/>
      <c r="B76" s="244"/>
      <c r="C76" s="265" t="s">
        <v>44</v>
      </c>
      <c r="D76" s="243" t="s">
        <v>20</v>
      </c>
      <c r="E76" s="243"/>
      <c r="F76" s="308">
        <v>0.009</v>
      </c>
      <c r="G76" s="27"/>
      <c r="H76" s="115">
        <f t="shared" si="9"/>
        <v>0</v>
      </c>
      <c r="I76" s="116"/>
      <c r="J76" s="115"/>
      <c r="K76" s="116"/>
      <c r="L76" s="115"/>
      <c r="M76" s="179">
        <f t="shared" si="8"/>
        <v>0</v>
      </c>
      <c r="N76" s="307"/>
    </row>
    <row r="77" spans="1:14" s="11" customFormat="1" ht="13.5">
      <c r="A77" s="423"/>
      <c r="B77" s="424"/>
      <c r="C77" s="30" t="s">
        <v>12</v>
      </c>
      <c r="D77" s="27" t="s">
        <v>0</v>
      </c>
      <c r="E77" s="27">
        <v>0.93</v>
      </c>
      <c r="F77" s="29">
        <f>F68*E77</f>
        <v>33.5544</v>
      </c>
      <c r="G77" s="29"/>
      <c r="H77" s="29">
        <f t="shared" si="9"/>
        <v>0</v>
      </c>
      <c r="I77" s="28"/>
      <c r="J77" s="29"/>
      <c r="K77" s="28"/>
      <c r="L77" s="29"/>
      <c r="M77" s="142">
        <f t="shared" si="8"/>
        <v>0</v>
      </c>
      <c r="N77" s="307"/>
    </row>
    <row r="78" spans="1:14" ht="15.75">
      <c r="A78" s="139">
        <v>12</v>
      </c>
      <c r="B78" s="146" t="s">
        <v>123</v>
      </c>
      <c r="C78" s="150" t="s">
        <v>161</v>
      </c>
      <c r="D78" s="344" t="s">
        <v>215</v>
      </c>
      <c r="E78" s="344"/>
      <c r="F78" s="345">
        <v>7.3</v>
      </c>
      <c r="G78" s="29"/>
      <c r="H78" s="151"/>
      <c r="I78" s="151"/>
      <c r="J78" s="151"/>
      <c r="K78" s="140"/>
      <c r="L78" s="151"/>
      <c r="M78" s="152"/>
      <c r="N78" s="307"/>
    </row>
    <row r="79" spans="1:14" s="6" customFormat="1" ht="13.5">
      <c r="A79" s="155"/>
      <c r="B79" s="27" t="s">
        <v>26</v>
      </c>
      <c r="C79" s="135" t="s">
        <v>28</v>
      </c>
      <c r="D79" s="156" t="s">
        <v>0</v>
      </c>
      <c r="E79" s="157">
        <v>1</v>
      </c>
      <c r="F79" s="158">
        <f>F78*E79</f>
        <v>7.3</v>
      </c>
      <c r="G79" s="158"/>
      <c r="H79" s="158"/>
      <c r="I79" s="159"/>
      <c r="J79" s="159">
        <f>F79*I79</f>
        <v>0</v>
      </c>
      <c r="K79" s="159"/>
      <c r="L79" s="159"/>
      <c r="M79" s="160">
        <f>H79+J79+L79</f>
        <v>0</v>
      </c>
      <c r="N79" s="307"/>
    </row>
    <row r="80" spans="1:14" s="6" customFormat="1" ht="13.5">
      <c r="A80" s="193"/>
      <c r="B80" s="41"/>
      <c r="C80" s="30" t="s">
        <v>162</v>
      </c>
      <c r="D80" s="27" t="s">
        <v>17</v>
      </c>
      <c r="E80" s="27">
        <v>1.22</v>
      </c>
      <c r="F80" s="29">
        <f>F78*E80</f>
        <v>8.905999999999999</v>
      </c>
      <c r="G80" s="27"/>
      <c r="H80" s="29">
        <f>F80*G80</f>
        <v>0</v>
      </c>
      <c r="I80" s="28"/>
      <c r="J80" s="29"/>
      <c r="K80" s="28"/>
      <c r="L80" s="29"/>
      <c r="M80" s="177">
        <f>H80+J80+L80</f>
        <v>0</v>
      </c>
      <c r="N80" s="307"/>
    </row>
    <row r="81" spans="1:14" s="6" customFormat="1" ht="27.75" thickBot="1">
      <c r="A81" s="153"/>
      <c r="B81" s="148"/>
      <c r="C81" s="128" t="s">
        <v>124</v>
      </c>
      <c r="D81" s="161" t="s">
        <v>29</v>
      </c>
      <c r="E81" s="154">
        <v>1</v>
      </c>
      <c r="F81" s="154">
        <f>F78*E81</f>
        <v>7.3</v>
      </c>
      <c r="G81" s="154"/>
      <c r="H81" s="154"/>
      <c r="I81" s="144"/>
      <c r="J81" s="144"/>
      <c r="K81" s="162"/>
      <c r="L81" s="154">
        <f>F81*K81</f>
        <v>0</v>
      </c>
      <c r="M81" s="163">
        <f>L81</f>
        <v>0</v>
      </c>
      <c r="N81" s="307"/>
    </row>
    <row r="82" spans="1:14" s="6" customFormat="1" ht="27">
      <c r="A82" s="193">
        <v>13</v>
      </c>
      <c r="B82" s="41" t="s">
        <v>110</v>
      </c>
      <c r="C82" s="49" t="s">
        <v>265</v>
      </c>
      <c r="D82" s="39" t="s">
        <v>17</v>
      </c>
      <c r="E82" s="39"/>
      <c r="F82" s="422">
        <v>175</v>
      </c>
      <c r="G82" s="27"/>
      <c r="H82" s="29"/>
      <c r="I82" s="28"/>
      <c r="J82" s="29"/>
      <c r="K82" s="28"/>
      <c r="L82" s="29"/>
      <c r="M82" s="177"/>
      <c r="N82" s="307"/>
    </row>
    <row r="83" spans="1:14" s="6" customFormat="1" ht="13.5">
      <c r="A83" s="193"/>
      <c r="B83" s="27" t="s">
        <v>26</v>
      </c>
      <c r="C83" s="30" t="s">
        <v>11</v>
      </c>
      <c r="D83" s="27" t="s">
        <v>0</v>
      </c>
      <c r="E83" s="29">
        <v>1</v>
      </c>
      <c r="F83" s="29">
        <f>F82*E83</f>
        <v>175</v>
      </c>
      <c r="G83" s="27"/>
      <c r="H83" s="29"/>
      <c r="I83" s="29"/>
      <c r="J83" s="29">
        <f>F83*I83</f>
        <v>0</v>
      </c>
      <c r="K83" s="28"/>
      <c r="L83" s="29"/>
      <c r="M83" s="177">
        <f aca="true" t="shared" si="10" ref="M83:M90">H83+J83+L83</f>
        <v>0</v>
      </c>
      <c r="N83" s="307"/>
    </row>
    <row r="84" spans="1:14" s="6" customFormat="1" ht="13.5">
      <c r="A84" s="193"/>
      <c r="B84" s="41"/>
      <c r="C84" s="30" t="s">
        <v>250</v>
      </c>
      <c r="D84" s="27" t="s">
        <v>0</v>
      </c>
      <c r="E84" s="29">
        <v>1</v>
      </c>
      <c r="F84" s="29">
        <f>F82*E84</f>
        <v>175</v>
      </c>
      <c r="G84" s="27"/>
      <c r="H84" s="29"/>
      <c r="I84" s="48"/>
      <c r="J84" s="47"/>
      <c r="K84" s="28"/>
      <c r="L84" s="29">
        <f>F84*K84</f>
        <v>0</v>
      </c>
      <c r="M84" s="177">
        <f t="shared" si="10"/>
        <v>0</v>
      </c>
      <c r="N84" s="307"/>
    </row>
    <row r="85" spans="1:14" s="6" customFormat="1" ht="13.5">
      <c r="A85" s="193"/>
      <c r="B85" s="41"/>
      <c r="C85" s="30" t="s">
        <v>253</v>
      </c>
      <c r="D85" s="27" t="s">
        <v>17</v>
      </c>
      <c r="E85" s="27">
        <v>1.015</v>
      </c>
      <c r="F85" s="29">
        <f>F82*E85</f>
        <v>177.62499999999997</v>
      </c>
      <c r="G85" s="27"/>
      <c r="H85" s="29">
        <f aca="true" t="shared" si="11" ref="H85:H90">F85*G85</f>
        <v>0</v>
      </c>
      <c r="I85" s="28"/>
      <c r="J85" s="29"/>
      <c r="K85" s="28"/>
      <c r="L85" s="29"/>
      <c r="M85" s="177">
        <f t="shared" si="10"/>
        <v>0</v>
      </c>
      <c r="N85" s="307"/>
    </row>
    <row r="86" spans="1:14" s="11" customFormat="1" ht="13.5">
      <c r="A86" s="193"/>
      <c r="B86" s="41"/>
      <c r="C86" s="30" t="s">
        <v>31</v>
      </c>
      <c r="D86" s="27" t="s">
        <v>21</v>
      </c>
      <c r="E86" s="27">
        <v>1.37</v>
      </c>
      <c r="F86" s="29">
        <f>F82*E86</f>
        <v>239.75000000000003</v>
      </c>
      <c r="G86" s="27"/>
      <c r="H86" s="29">
        <f t="shared" si="11"/>
        <v>0</v>
      </c>
      <c r="I86" s="28"/>
      <c r="J86" s="29"/>
      <c r="K86" s="28"/>
      <c r="L86" s="29"/>
      <c r="M86" s="177">
        <f t="shared" si="10"/>
        <v>0</v>
      </c>
      <c r="N86" s="307"/>
    </row>
    <row r="87" spans="1:14" ht="13.5">
      <c r="A87" s="193"/>
      <c r="B87" s="41"/>
      <c r="C87" s="30" t="s">
        <v>47</v>
      </c>
      <c r="D87" s="27" t="s">
        <v>17</v>
      </c>
      <c r="E87" s="27">
        <v>0.037</v>
      </c>
      <c r="F87" s="29">
        <f>F82*E87</f>
        <v>6.475</v>
      </c>
      <c r="G87" s="27"/>
      <c r="H87" s="29">
        <f t="shared" si="11"/>
        <v>0</v>
      </c>
      <c r="I87" s="28"/>
      <c r="J87" s="29"/>
      <c r="K87" s="28"/>
      <c r="L87" s="29"/>
      <c r="M87" s="177">
        <f t="shared" si="10"/>
        <v>0</v>
      </c>
      <c r="N87" s="307"/>
    </row>
    <row r="88" spans="1:14" ht="13.5">
      <c r="A88" s="193"/>
      <c r="B88" s="41"/>
      <c r="C88" s="42" t="s">
        <v>44</v>
      </c>
      <c r="D88" s="27" t="s">
        <v>20</v>
      </c>
      <c r="E88" s="27"/>
      <c r="F88" s="29">
        <v>0.167</v>
      </c>
      <c r="G88" s="27"/>
      <c r="H88" s="29">
        <f t="shared" si="11"/>
        <v>0</v>
      </c>
      <c r="I88" s="28"/>
      <c r="J88" s="29"/>
      <c r="K88" s="28"/>
      <c r="L88" s="29"/>
      <c r="M88" s="177">
        <f t="shared" si="10"/>
        <v>0</v>
      </c>
      <c r="N88" s="307"/>
    </row>
    <row r="89" spans="1:14" ht="13.5">
      <c r="A89" s="193"/>
      <c r="B89" s="269"/>
      <c r="C89" s="42" t="s">
        <v>45</v>
      </c>
      <c r="D89" s="27" t="s">
        <v>20</v>
      </c>
      <c r="E89" s="27"/>
      <c r="F89" s="32">
        <v>15.957</v>
      </c>
      <c r="G89" s="27"/>
      <c r="H89" s="29">
        <f t="shared" si="11"/>
        <v>0</v>
      </c>
      <c r="I89" s="28"/>
      <c r="J89" s="29"/>
      <c r="K89" s="28"/>
      <c r="L89" s="29"/>
      <c r="M89" s="177">
        <f t="shared" si="10"/>
        <v>0</v>
      </c>
      <c r="N89" s="307"/>
    </row>
    <row r="90" spans="1:14" ht="14.25" thickBot="1">
      <c r="A90" s="423"/>
      <c r="B90" s="424"/>
      <c r="C90" s="30" t="s">
        <v>12</v>
      </c>
      <c r="D90" s="27" t="s">
        <v>0</v>
      </c>
      <c r="E90" s="27">
        <v>0.93</v>
      </c>
      <c r="F90" s="29">
        <f>F81*E90</f>
        <v>6.789000000000001</v>
      </c>
      <c r="G90" s="29"/>
      <c r="H90" s="29">
        <f t="shared" si="11"/>
        <v>0</v>
      </c>
      <c r="I90" s="28"/>
      <c r="J90" s="29"/>
      <c r="K90" s="28"/>
      <c r="L90" s="29"/>
      <c r="M90" s="142">
        <f t="shared" si="10"/>
        <v>0</v>
      </c>
      <c r="N90" s="307"/>
    </row>
    <row r="91" spans="1:14" ht="40.5">
      <c r="A91" s="252">
        <v>14</v>
      </c>
      <c r="B91" s="302" t="s">
        <v>105</v>
      </c>
      <c r="C91" s="340" t="s">
        <v>163</v>
      </c>
      <c r="D91" s="341" t="s">
        <v>20</v>
      </c>
      <c r="E91" s="342"/>
      <c r="F91" s="343">
        <f>F95+F96</f>
        <v>18.04</v>
      </c>
      <c r="G91" s="254"/>
      <c r="H91" s="303"/>
      <c r="I91" s="303"/>
      <c r="J91" s="303"/>
      <c r="K91" s="303"/>
      <c r="L91" s="303"/>
      <c r="M91" s="304"/>
      <c r="N91" s="307"/>
    </row>
    <row r="92" spans="1:14" ht="13.5">
      <c r="A92" s="305"/>
      <c r="B92" s="27" t="s">
        <v>26</v>
      </c>
      <c r="C92" s="42" t="s">
        <v>94</v>
      </c>
      <c r="D92" s="257" t="s">
        <v>0</v>
      </c>
      <c r="E92" s="258">
        <v>1</v>
      </c>
      <c r="F92" s="258">
        <f>F91*E92</f>
        <v>18.04</v>
      </c>
      <c r="G92" s="258"/>
      <c r="H92" s="258"/>
      <c r="I92" s="40"/>
      <c r="J92" s="40">
        <f>F92*I92</f>
        <v>0</v>
      </c>
      <c r="K92" s="40"/>
      <c r="L92" s="40"/>
      <c r="M92" s="142">
        <f>H92+J92+L92</f>
        <v>0</v>
      </c>
      <c r="N92" s="307"/>
    </row>
    <row r="93" spans="1:14" ht="13.5">
      <c r="A93" s="305"/>
      <c r="B93" s="147"/>
      <c r="C93" s="42" t="s">
        <v>103</v>
      </c>
      <c r="D93" s="257" t="s">
        <v>0</v>
      </c>
      <c r="E93" s="241">
        <v>1.02</v>
      </c>
      <c r="F93" s="258">
        <f>F91*E93</f>
        <v>18.4008</v>
      </c>
      <c r="G93" s="258"/>
      <c r="H93" s="258"/>
      <c r="I93" s="40"/>
      <c r="J93" s="40"/>
      <c r="K93" s="40"/>
      <c r="L93" s="40">
        <f>F93*K93</f>
        <v>0</v>
      </c>
      <c r="M93" s="142">
        <f>L93</f>
        <v>0</v>
      </c>
      <c r="N93" s="307"/>
    </row>
    <row r="94" spans="1:14" ht="13.5">
      <c r="A94" s="305"/>
      <c r="B94" s="147"/>
      <c r="C94" s="42" t="s">
        <v>104</v>
      </c>
      <c r="D94" s="257" t="s">
        <v>0</v>
      </c>
      <c r="E94" s="241">
        <v>0.31</v>
      </c>
      <c r="F94" s="258">
        <f>F91*E94</f>
        <v>5.5924</v>
      </c>
      <c r="G94" s="258"/>
      <c r="H94" s="258"/>
      <c r="I94" s="40"/>
      <c r="J94" s="40"/>
      <c r="K94" s="40"/>
      <c r="L94" s="40">
        <f>F94*K94</f>
        <v>0</v>
      </c>
      <c r="M94" s="142">
        <f>L94</f>
        <v>0</v>
      </c>
      <c r="N94" s="307"/>
    </row>
    <row r="95" spans="1:17" ht="13.5">
      <c r="A95" s="239"/>
      <c r="B95" s="240"/>
      <c r="C95" s="42" t="s">
        <v>160</v>
      </c>
      <c r="D95" s="27" t="s">
        <v>20</v>
      </c>
      <c r="E95" s="27"/>
      <c r="F95" s="241">
        <v>15.12</v>
      </c>
      <c r="G95" s="425"/>
      <c r="H95" s="29">
        <f aca="true" t="shared" si="12" ref="H95:H100">F95*G95</f>
        <v>0</v>
      </c>
      <c r="I95" s="28"/>
      <c r="J95" s="29"/>
      <c r="K95" s="28"/>
      <c r="L95" s="29"/>
      <c r="M95" s="142">
        <f aca="true" t="shared" si="13" ref="M95:M100">H95+J95+L95</f>
        <v>0</v>
      </c>
      <c r="N95" s="309"/>
      <c r="Q95" s="310"/>
    </row>
    <row r="96" spans="1:13" ht="13.5">
      <c r="A96" s="193"/>
      <c r="B96" s="269"/>
      <c r="C96" s="42" t="s">
        <v>45</v>
      </c>
      <c r="D96" s="27" t="s">
        <v>20</v>
      </c>
      <c r="E96" s="27"/>
      <c r="F96" s="32">
        <v>2.92</v>
      </c>
      <c r="G96" s="29"/>
      <c r="H96" s="29">
        <f t="shared" si="12"/>
        <v>0</v>
      </c>
      <c r="I96" s="28"/>
      <c r="J96" s="29"/>
      <c r="K96" s="28"/>
      <c r="L96" s="29"/>
      <c r="M96" s="177">
        <f t="shared" si="13"/>
        <v>0</v>
      </c>
    </row>
    <row r="97" spans="1:13" ht="17.25" customHeight="1">
      <c r="A97" s="239"/>
      <c r="B97" s="240"/>
      <c r="C97" s="42" t="s">
        <v>106</v>
      </c>
      <c r="D97" s="27" t="s">
        <v>13</v>
      </c>
      <c r="E97" s="27"/>
      <c r="F97" s="258">
        <v>13.4</v>
      </c>
      <c r="G97" s="29"/>
      <c r="H97" s="29">
        <f t="shared" si="12"/>
        <v>0</v>
      </c>
      <c r="I97" s="28"/>
      <c r="J97" s="29"/>
      <c r="K97" s="28"/>
      <c r="L97" s="29"/>
      <c r="M97" s="142">
        <f t="shared" si="13"/>
        <v>0</v>
      </c>
    </row>
    <row r="98" spans="1:15" ht="16.5" customHeight="1">
      <c r="A98" s="193"/>
      <c r="B98" s="41"/>
      <c r="C98" s="30" t="s">
        <v>46</v>
      </c>
      <c r="D98" s="27" t="s">
        <v>13</v>
      </c>
      <c r="E98" s="29">
        <v>3</v>
      </c>
      <c r="F98" s="29">
        <f>F91*E98</f>
        <v>54.12</v>
      </c>
      <c r="G98" s="29"/>
      <c r="H98" s="29">
        <f t="shared" si="12"/>
        <v>0</v>
      </c>
      <c r="I98" s="28"/>
      <c r="J98" s="29"/>
      <c r="K98" s="28"/>
      <c r="L98" s="29"/>
      <c r="M98" s="142">
        <f t="shared" si="13"/>
        <v>0</v>
      </c>
      <c r="O98" s="251"/>
    </row>
    <row r="99" spans="1:13" ht="13.5">
      <c r="A99" s="193"/>
      <c r="B99" s="41"/>
      <c r="C99" s="30" t="s">
        <v>107</v>
      </c>
      <c r="D99" s="27" t="s">
        <v>13</v>
      </c>
      <c r="E99" s="29">
        <v>2</v>
      </c>
      <c r="F99" s="29">
        <f>F91*E99</f>
        <v>36.08</v>
      </c>
      <c r="G99" s="29"/>
      <c r="H99" s="29">
        <f t="shared" si="12"/>
        <v>0</v>
      </c>
      <c r="I99" s="28"/>
      <c r="J99" s="29"/>
      <c r="K99" s="28"/>
      <c r="L99" s="29"/>
      <c r="M99" s="142">
        <f t="shared" si="13"/>
        <v>0</v>
      </c>
    </row>
    <row r="100" spans="1:13" ht="13.5">
      <c r="A100" s="239"/>
      <c r="B100" s="275"/>
      <c r="C100" s="30" t="s">
        <v>12</v>
      </c>
      <c r="D100" s="27" t="s">
        <v>0</v>
      </c>
      <c r="E100" s="27">
        <v>2.78</v>
      </c>
      <c r="F100" s="29">
        <f>F91*E100</f>
        <v>50.151199999999996</v>
      </c>
      <c r="G100" s="29"/>
      <c r="H100" s="29">
        <f t="shared" si="12"/>
        <v>0</v>
      </c>
      <c r="I100" s="28"/>
      <c r="J100" s="29"/>
      <c r="K100" s="28"/>
      <c r="L100" s="29"/>
      <c r="M100" s="142">
        <f t="shared" si="13"/>
        <v>0</v>
      </c>
    </row>
    <row r="101" spans="1:13" ht="14.25" thickBot="1">
      <c r="A101" s="153"/>
      <c r="B101" s="148"/>
      <c r="C101" s="128" t="s">
        <v>95</v>
      </c>
      <c r="D101" s="161" t="s">
        <v>0</v>
      </c>
      <c r="E101" s="306">
        <v>4.31</v>
      </c>
      <c r="F101" s="154">
        <f>F91*E101</f>
        <v>77.7524</v>
      </c>
      <c r="G101" s="154"/>
      <c r="H101" s="154"/>
      <c r="I101" s="154"/>
      <c r="J101" s="154"/>
      <c r="K101" s="162"/>
      <c r="L101" s="154">
        <f>F101*K101</f>
        <v>0</v>
      </c>
      <c r="M101" s="163">
        <f>L101</f>
        <v>0</v>
      </c>
    </row>
    <row r="102" spans="1:13" ht="27">
      <c r="A102" s="193">
        <v>15</v>
      </c>
      <c r="B102" s="41" t="s">
        <v>110</v>
      </c>
      <c r="C102" s="49" t="s">
        <v>260</v>
      </c>
      <c r="D102" s="347" t="s">
        <v>17</v>
      </c>
      <c r="E102" s="39"/>
      <c r="F102" s="422">
        <v>109.4</v>
      </c>
      <c r="G102" s="27"/>
      <c r="H102" s="29"/>
      <c r="I102" s="28"/>
      <c r="J102" s="29"/>
      <c r="K102" s="28"/>
      <c r="L102" s="29"/>
      <c r="M102" s="177"/>
    </row>
    <row r="103" spans="1:13" ht="13.5">
      <c r="A103" s="193"/>
      <c r="B103" s="27" t="s">
        <v>26</v>
      </c>
      <c r="C103" s="30" t="s">
        <v>11</v>
      </c>
      <c r="D103" s="27" t="s">
        <v>0</v>
      </c>
      <c r="E103" s="29">
        <v>1</v>
      </c>
      <c r="F103" s="29">
        <f>F102*E103</f>
        <v>109.4</v>
      </c>
      <c r="G103" s="27"/>
      <c r="H103" s="29"/>
      <c r="I103" s="29"/>
      <c r="J103" s="29">
        <f>F103*I103</f>
        <v>0</v>
      </c>
      <c r="K103" s="28"/>
      <c r="L103" s="29"/>
      <c r="M103" s="177">
        <f aca="true" t="shared" si="14" ref="M103:M109">H103+J103+L103</f>
        <v>0</v>
      </c>
    </row>
    <row r="104" spans="1:13" ht="13.5">
      <c r="A104" s="193"/>
      <c r="B104" s="41"/>
      <c r="C104" s="30" t="s">
        <v>250</v>
      </c>
      <c r="D104" s="27" t="s">
        <v>0</v>
      </c>
      <c r="E104" s="29">
        <v>1</v>
      </c>
      <c r="F104" s="29">
        <f>F102*E104</f>
        <v>109.4</v>
      </c>
      <c r="G104" s="27"/>
      <c r="H104" s="29"/>
      <c r="I104" s="48"/>
      <c r="J104" s="47"/>
      <c r="K104" s="28"/>
      <c r="L104" s="29">
        <f>F104*K104</f>
        <v>0</v>
      </c>
      <c r="M104" s="177">
        <f t="shared" si="14"/>
        <v>0</v>
      </c>
    </row>
    <row r="105" spans="1:13" ht="13.5">
      <c r="A105" s="193"/>
      <c r="B105" s="41"/>
      <c r="C105" s="30" t="s">
        <v>253</v>
      </c>
      <c r="D105" s="27" t="s">
        <v>17</v>
      </c>
      <c r="E105" s="27">
        <v>1.015</v>
      </c>
      <c r="F105" s="29">
        <f>F102*E105</f>
        <v>111.041</v>
      </c>
      <c r="G105" s="27"/>
      <c r="H105" s="29">
        <f>F105*G105</f>
        <v>0</v>
      </c>
      <c r="I105" s="28"/>
      <c r="J105" s="29"/>
      <c r="K105" s="28"/>
      <c r="L105" s="29"/>
      <c r="M105" s="177">
        <f t="shared" si="14"/>
        <v>0</v>
      </c>
    </row>
    <row r="106" spans="1:13" ht="13.5">
      <c r="A106" s="193"/>
      <c r="B106" s="41"/>
      <c r="C106" s="30" t="s">
        <v>31</v>
      </c>
      <c r="D106" s="27" t="s">
        <v>21</v>
      </c>
      <c r="E106" s="27">
        <v>1.37</v>
      </c>
      <c r="F106" s="29">
        <f>F102*E106</f>
        <v>149.87800000000001</v>
      </c>
      <c r="G106" s="27"/>
      <c r="H106" s="29">
        <f>F106*G106</f>
        <v>0</v>
      </c>
      <c r="I106" s="28"/>
      <c r="J106" s="29"/>
      <c r="K106" s="28"/>
      <c r="L106" s="29"/>
      <c r="M106" s="177">
        <f t="shared" si="14"/>
        <v>0</v>
      </c>
    </row>
    <row r="107" spans="1:13" ht="13.5">
      <c r="A107" s="193"/>
      <c r="B107" s="41"/>
      <c r="C107" s="30" t="s">
        <v>47</v>
      </c>
      <c r="D107" s="27" t="s">
        <v>17</v>
      </c>
      <c r="E107" s="27">
        <v>0.037</v>
      </c>
      <c r="F107" s="29">
        <f>F102*E107</f>
        <v>4.0478</v>
      </c>
      <c r="G107" s="27"/>
      <c r="H107" s="29">
        <f>F107*G107</f>
        <v>0</v>
      </c>
      <c r="I107" s="28"/>
      <c r="J107" s="29"/>
      <c r="K107" s="28"/>
      <c r="L107" s="29"/>
      <c r="M107" s="177">
        <f t="shared" si="14"/>
        <v>0</v>
      </c>
    </row>
    <row r="108" spans="1:13" ht="13.5">
      <c r="A108" s="193"/>
      <c r="B108" s="269"/>
      <c r="C108" s="42" t="s">
        <v>45</v>
      </c>
      <c r="D108" s="27" t="s">
        <v>20</v>
      </c>
      <c r="E108" s="27"/>
      <c r="F108" s="32">
        <v>5.903</v>
      </c>
      <c r="G108" s="27"/>
      <c r="H108" s="29">
        <f>F108*G108</f>
        <v>0</v>
      </c>
      <c r="I108" s="28"/>
      <c r="J108" s="29"/>
      <c r="K108" s="28"/>
      <c r="L108" s="29"/>
      <c r="M108" s="177">
        <f t="shared" si="14"/>
        <v>0</v>
      </c>
    </row>
    <row r="109" spans="1:13" ht="14.25" thickBot="1">
      <c r="A109" s="423"/>
      <c r="B109" s="424"/>
      <c r="C109" s="30" t="s">
        <v>12</v>
      </c>
      <c r="D109" s="27" t="s">
        <v>0</v>
      </c>
      <c r="E109" s="27">
        <v>0.93</v>
      </c>
      <c r="F109" s="29">
        <f>F100*E109</f>
        <v>46.640616</v>
      </c>
      <c r="G109" s="29"/>
      <c r="H109" s="29">
        <f>F109*G109</f>
        <v>0</v>
      </c>
      <c r="I109" s="28"/>
      <c r="J109" s="29"/>
      <c r="K109" s="28"/>
      <c r="L109" s="29"/>
      <c r="M109" s="142">
        <f t="shared" si="14"/>
        <v>0</v>
      </c>
    </row>
    <row r="110" spans="1:13" ht="33" customHeight="1">
      <c r="A110" s="252">
        <v>16</v>
      </c>
      <c r="B110" s="302" t="s">
        <v>105</v>
      </c>
      <c r="C110" s="340" t="s">
        <v>164</v>
      </c>
      <c r="D110" s="341" t="s">
        <v>20</v>
      </c>
      <c r="E110" s="342"/>
      <c r="F110" s="343">
        <f>F114+F115</f>
        <v>18.04</v>
      </c>
      <c r="G110" s="363"/>
      <c r="H110" s="303"/>
      <c r="I110" s="303"/>
      <c r="J110" s="303"/>
      <c r="K110" s="303"/>
      <c r="L110" s="303"/>
      <c r="M110" s="304"/>
    </row>
    <row r="111" spans="1:13" ht="13.5">
      <c r="A111" s="305"/>
      <c r="B111" s="27" t="s">
        <v>26</v>
      </c>
      <c r="C111" s="42" t="s">
        <v>94</v>
      </c>
      <c r="D111" s="257" t="s">
        <v>0</v>
      </c>
      <c r="E111" s="258">
        <v>1</v>
      </c>
      <c r="F111" s="258">
        <f>F110*E111</f>
        <v>18.04</v>
      </c>
      <c r="G111" s="258"/>
      <c r="H111" s="258"/>
      <c r="I111" s="40"/>
      <c r="J111" s="40">
        <f>F111*I111</f>
        <v>0</v>
      </c>
      <c r="K111" s="40"/>
      <c r="L111" s="40"/>
      <c r="M111" s="142">
        <f>H111+J111+L111</f>
        <v>0</v>
      </c>
    </row>
    <row r="112" spans="1:13" ht="13.5">
      <c r="A112" s="305"/>
      <c r="B112" s="147"/>
      <c r="C112" s="42" t="s">
        <v>103</v>
      </c>
      <c r="D112" s="257" t="s">
        <v>0</v>
      </c>
      <c r="E112" s="241">
        <v>1.02</v>
      </c>
      <c r="F112" s="258">
        <f>F110*E112</f>
        <v>18.4008</v>
      </c>
      <c r="G112" s="258"/>
      <c r="H112" s="258"/>
      <c r="I112" s="40"/>
      <c r="J112" s="40"/>
      <c r="K112" s="40"/>
      <c r="L112" s="40">
        <f>F112*K112</f>
        <v>0</v>
      </c>
      <c r="M112" s="142">
        <f>L112</f>
        <v>0</v>
      </c>
    </row>
    <row r="113" spans="1:13" ht="13.5">
      <c r="A113" s="305"/>
      <c r="B113" s="147"/>
      <c r="C113" s="42" t="s">
        <v>104</v>
      </c>
      <c r="D113" s="257" t="s">
        <v>0</v>
      </c>
      <c r="E113" s="241">
        <v>0.31</v>
      </c>
      <c r="F113" s="258">
        <f>F110*E113</f>
        <v>5.5924</v>
      </c>
      <c r="G113" s="258"/>
      <c r="H113" s="258"/>
      <c r="I113" s="40"/>
      <c r="J113" s="40"/>
      <c r="K113" s="40"/>
      <c r="L113" s="40">
        <f>F113*K113</f>
        <v>0</v>
      </c>
      <c r="M113" s="142">
        <f>L113</f>
        <v>0</v>
      </c>
    </row>
    <row r="114" spans="1:13" ht="13.5">
      <c r="A114" s="239"/>
      <c r="B114" s="240"/>
      <c r="C114" s="42" t="s">
        <v>160</v>
      </c>
      <c r="D114" s="27" t="s">
        <v>20</v>
      </c>
      <c r="E114" s="27"/>
      <c r="F114" s="241">
        <v>15.12</v>
      </c>
      <c r="G114" s="425"/>
      <c r="H114" s="29">
        <f aca="true" t="shared" si="15" ref="H114:H119">F114*G114</f>
        <v>0</v>
      </c>
      <c r="I114" s="28"/>
      <c r="J114" s="29"/>
      <c r="K114" s="28"/>
      <c r="L114" s="29"/>
      <c r="M114" s="142">
        <f aca="true" t="shared" si="16" ref="M114:M119">H114+J114+L114</f>
        <v>0</v>
      </c>
    </row>
    <row r="115" spans="1:13" ht="13.5">
      <c r="A115" s="193"/>
      <c r="B115" s="269"/>
      <c r="C115" s="42" t="s">
        <v>45</v>
      </c>
      <c r="D115" s="27" t="s">
        <v>20</v>
      </c>
      <c r="E115" s="27"/>
      <c r="F115" s="32">
        <v>2.92</v>
      </c>
      <c r="G115" s="29"/>
      <c r="H115" s="29">
        <f t="shared" si="15"/>
        <v>0</v>
      </c>
      <c r="I115" s="28"/>
      <c r="J115" s="29"/>
      <c r="K115" s="28"/>
      <c r="L115" s="29"/>
      <c r="M115" s="177">
        <f t="shared" si="16"/>
        <v>0</v>
      </c>
    </row>
    <row r="116" spans="1:13" ht="13.5">
      <c r="A116" s="239"/>
      <c r="B116" s="240"/>
      <c r="C116" s="42" t="s">
        <v>106</v>
      </c>
      <c r="D116" s="27" t="s">
        <v>13</v>
      </c>
      <c r="E116" s="27"/>
      <c r="F116" s="258">
        <v>13.4</v>
      </c>
      <c r="G116" s="29"/>
      <c r="H116" s="29">
        <f t="shared" si="15"/>
        <v>0</v>
      </c>
      <c r="I116" s="28"/>
      <c r="J116" s="29"/>
      <c r="K116" s="28"/>
      <c r="L116" s="29"/>
      <c r="M116" s="142">
        <f t="shared" si="16"/>
        <v>0</v>
      </c>
    </row>
    <row r="117" spans="1:13" ht="13.5">
      <c r="A117" s="193"/>
      <c r="B117" s="41"/>
      <c r="C117" s="30" t="s">
        <v>46</v>
      </c>
      <c r="D117" s="27" t="s">
        <v>13</v>
      </c>
      <c r="E117" s="29">
        <v>3</v>
      </c>
      <c r="F117" s="29">
        <f>F110*E117</f>
        <v>54.12</v>
      </c>
      <c r="G117" s="29"/>
      <c r="H117" s="29">
        <f t="shared" si="15"/>
        <v>0</v>
      </c>
      <c r="I117" s="28"/>
      <c r="J117" s="29"/>
      <c r="K117" s="28"/>
      <c r="L117" s="29"/>
      <c r="M117" s="142">
        <f t="shared" si="16"/>
        <v>0</v>
      </c>
    </row>
    <row r="118" spans="1:13" ht="13.5">
      <c r="A118" s="193"/>
      <c r="B118" s="41"/>
      <c r="C118" s="30" t="s">
        <v>107</v>
      </c>
      <c r="D118" s="27" t="s">
        <v>13</v>
      </c>
      <c r="E118" s="29">
        <v>2</v>
      </c>
      <c r="F118" s="29">
        <f>F110*E118</f>
        <v>36.08</v>
      </c>
      <c r="G118" s="29"/>
      <c r="H118" s="29">
        <f t="shared" si="15"/>
        <v>0</v>
      </c>
      <c r="I118" s="28"/>
      <c r="J118" s="29"/>
      <c r="K118" s="28"/>
      <c r="L118" s="29"/>
      <c r="M118" s="142">
        <f t="shared" si="16"/>
        <v>0</v>
      </c>
    </row>
    <row r="119" spans="1:13" ht="13.5">
      <c r="A119" s="239"/>
      <c r="B119" s="275"/>
      <c r="C119" s="30" t="s">
        <v>12</v>
      </c>
      <c r="D119" s="27" t="s">
        <v>0</v>
      </c>
      <c r="E119" s="27">
        <v>2.78</v>
      </c>
      <c r="F119" s="29">
        <f>F110*E119</f>
        <v>50.151199999999996</v>
      </c>
      <c r="G119" s="29"/>
      <c r="H119" s="29">
        <f t="shared" si="15"/>
        <v>0</v>
      </c>
      <c r="I119" s="28"/>
      <c r="J119" s="29"/>
      <c r="K119" s="28"/>
      <c r="L119" s="29"/>
      <c r="M119" s="142">
        <f t="shared" si="16"/>
        <v>0</v>
      </c>
    </row>
    <row r="120" spans="1:13" ht="14.25" thickBot="1">
      <c r="A120" s="153"/>
      <c r="B120" s="148"/>
      <c r="C120" s="128" t="s">
        <v>95</v>
      </c>
      <c r="D120" s="161" t="s">
        <v>0</v>
      </c>
      <c r="E120" s="306">
        <v>4.31</v>
      </c>
      <c r="F120" s="154">
        <f>F110*E120</f>
        <v>77.7524</v>
      </c>
      <c r="G120" s="154"/>
      <c r="H120" s="154"/>
      <c r="I120" s="154"/>
      <c r="J120" s="154"/>
      <c r="K120" s="162"/>
      <c r="L120" s="154">
        <f>F120*K120</f>
        <v>0</v>
      </c>
      <c r="M120" s="163">
        <f>L120</f>
        <v>0</v>
      </c>
    </row>
    <row r="121" spans="1:13" ht="27">
      <c r="A121" s="189">
        <v>17</v>
      </c>
      <c r="B121" s="427" t="s">
        <v>254</v>
      </c>
      <c r="C121" s="49" t="s">
        <v>252</v>
      </c>
      <c r="D121" s="39" t="s">
        <v>17</v>
      </c>
      <c r="E121" s="39"/>
      <c r="F121" s="422">
        <v>26</v>
      </c>
      <c r="G121" s="27"/>
      <c r="H121" s="29"/>
      <c r="I121" s="28"/>
      <c r="J121" s="29"/>
      <c r="K121" s="28"/>
      <c r="L121" s="29"/>
      <c r="M121" s="177"/>
    </row>
    <row r="122" spans="1:13" ht="13.5">
      <c r="A122" s="193"/>
      <c r="B122" s="27" t="s">
        <v>26</v>
      </c>
      <c r="C122" s="30" t="s">
        <v>11</v>
      </c>
      <c r="D122" s="27" t="s">
        <v>0</v>
      </c>
      <c r="E122" s="29">
        <v>1</v>
      </c>
      <c r="F122" s="29">
        <f>F121*E122</f>
        <v>26</v>
      </c>
      <c r="G122" s="27"/>
      <c r="H122" s="29"/>
      <c r="I122" s="29"/>
      <c r="J122" s="29">
        <f>F122*I122</f>
        <v>0</v>
      </c>
      <c r="K122" s="28"/>
      <c r="L122" s="29"/>
      <c r="M122" s="177">
        <f aca="true" t="shared" si="17" ref="M122:M129">H122+J122+L122</f>
        <v>0</v>
      </c>
    </row>
    <row r="123" spans="1:13" ht="13.5">
      <c r="A123" s="193"/>
      <c r="B123" s="41"/>
      <c r="C123" s="30" t="s">
        <v>250</v>
      </c>
      <c r="D123" s="27" t="s">
        <v>0</v>
      </c>
      <c r="E123" s="29">
        <v>1</v>
      </c>
      <c r="F123" s="29">
        <f>F121*E123</f>
        <v>26</v>
      </c>
      <c r="G123" s="27"/>
      <c r="H123" s="29"/>
      <c r="I123" s="48"/>
      <c r="J123" s="47"/>
      <c r="K123" s="28"/>
      <c r="L123" s="29">
        <f>F123*K123</f>
        <v>0</v>
      </c>
      <c r="M123" s="177">
        <f t="shared" si="17"/>
        <v>0</v>
      </c>
    </row>
    <row r="124" spans="1:13" ht="13.5">
      <c r="A124" s="193"/>
      <c r="B124" s="41"/>
      <c r="C124" s="30" t="s">
        <v>253</v>
      </c>
      <c r="D124" s="27" t="s">
        <v>17</v>
      </c>
      <c r="E124" s="27">
        <v>1.015</v>
      </c>
      <c r="F124" s="29">
        <f>F121*E124</f>
        <v>26.389999999999997</v>
      </c>
      <c r="G124" s="27"/>
      <c r="H124" s="29">
        <f aca="true" t="shared" si="18" ref="H124:H129">F124*G124</f>
        <v>0</v>
      </c>
      <c r="I124" s="28"/>
      <c r="J124" s="29"/>
      <c r="K124" s="28"/>
      <c r="L124" s="29"/>
      <c r="M124" s="177">
        <f t="shared" si="17"/>
        <v>0</v>
      </c>
    </row>
    <row r="125" spans="1:13" ht="13.5">
      <c r="A125" s="193"/>
      <c r="B125" s="41"/>
      <c r="C125" s="30" t="s">
        <v>31</v>
      </c>
      <c r="D125" s="27" t="s">
        <v>21</v>
      </c>
      <c r="E125" s="27">
        <v>1.37</v>
      </c>
      <c r="F125" s="29">
        <f>F121*E125</f>
        <v>35.620000000000005</v>
      </c>
      <c r="G125" s="27"/>
      <c r="H125" s="29">
        <f t="shared" si="18"/>
        <v>0</v>
      </c>
      <c r="I125" s="28"/>
      <c r="J125" s="29"/>
      <c r="K125" s="28"/>
      <c r="L125" s="29"/>
      <c r="M125" s="177">
        <f t="shared" si="17"/>
        <v>0</v>
      </c>
    </row>
    <row r="126" spans="1:13" ht="13.5">
      <c r="A126" s="193"/>
      <c r="B126" s="41"/>
      <c r="C126" s="30" t="s">
        <v>47</v>
      </c>
      <c r="D126" s="27" t="s">
        <v>17</v>
      </c>
      <c r="E126" s="27">
        <v>0.037</v>
      </c>
      <c r="F126" s="29">
        <f>F121*E126</f>
        <v>0.962</v>
      </c>
      <c r="G126" s="27"/>
      <c r="H126" s="29">
        <f t="shared" si="18"/>
        <v>0</v>
      </c>
      <c r="I126" s="28"/>
      <c r="J126" s="29"/>
      <c r="K126" s="28"/>
      <c r="L126" s="29"/>
      <c r="M126" s="177">
        <f t="shared" si="17"/>
        <v>0</v>
      </c>
    </row>
    <row r="127" spans="1:13" ht="13.5">
      <c r="A127" s="193"/>
      <c r="B127" s="269"/>
      <c r="C127" s="42" t="s">
        <v>45</v>
      </c>
      <c r="D127" s="27" t="s">
        <v>20</v>
      </c>
      <c r="E127" s="27"/>
      <c r="F127" s="29">
        <v>1.86</v>
      </c>
      <c r="G127" s="27"/>
      <c r="H127" s="29">
        <f t="shared" si="18"/>
        <v>0</v>
      </c>
      <c r="I127" s="28"/>
      <c r="J127" s="29"/>
      <c r="K127" s="28"/>
      <c r="L127" s="29"/>
      <c r="M127" s="177">
        <f t="shared" si="17"/>
        <v>0</v>
      </c>
    </row>
    <row r="128" spans="1:13" ht="13.5">
      <c r="A128" s="423"/>
      <c r="B128" s="424"/>
      <c r="C128" s="42" t="s">
        <v>44</v>
      </c>
      <c r="D128" s="27" t="s">
        <v>20</v>
      </c>
      <c r="E128" s="27"/>
      <c r="F128" s="29">
        <v>0.78</v>
      </c>
      <c r="G128" s="27"/>
      <c r="H128" s="29">
        <f t="shared" si="18"/>
        <v>0</v>
      </c>
      <c r="I128" s="28"/>
      <c r="J128" s="29"/>
      <c r="K128" s="28"/>
      <c r="L128" s="29"/>
      <c r="M128" s="177">
        <f t="shared" si="17"/>
        <v>0</v>
      </c>
    </row>
    <row r="129" spans="1:13" ht="13.5">
      <c r="A129" s="423"/>
      <c r="B129" s="424"/>
      <c r="C129" s="30" t="s">
        <v>12</v>
      </c>
      <c r="D129" s="27" t="s">
        <v>0</v>
      </c>
      <c r="E129" s="27">
        <v>0.93</v>
      </c>
      <c r="F129" s="29">
        <f>F119*E129</f>
        <v>46.640616</v>
      </c>
      <c r="G129" s="29"/>
      <c r="H129" s="29">
        <f t="shared" si="18"/>
        <v>0</v>
      </c>
      <c r="I129" s="28"/>
      <c r="J129" s="29"/>
      <c r="K129" s="28"/>
      <c r="L129" s="29"/>
      <c r="M129" s="142">
        <f t="shared" si="17"/>
        <v>0</v>
      </c>
    </row>
    <row r="130" spans="1:13" ht="27">
      <c r="A130" s="490">
        <v>18</v>
      </c>
      <c r="B130" s="217" t="s">
        <v>209</v>
      </c>
      <c r="C130" s="346" t="s">
        <v>214</v>
      </c>
      <c r="D130" s="347" t="s">
        <v>153</v>
      </c>
      <c r="E130" s="348"/>
      <c r="F130" s="349">
        <v>2607</v>
      </c>
      <c r="G130" s="350"/>
      <c r="H130" s="351"/>
      <c r="I130" s="352"/>
      <c r="J130" s="351"/>
      <c r="K130" s="350"/>
      <c r="L130" s="351"/>
      <c r="M130" s="353"/>
    </row>
    <row r="131" spans="1:13" ht="15">
      <c r="A131" s="490"/>
      <c r="B131" s="27" t="s">
        <v>26</v>
      </c>
      <c r="C131" s="354" t="s">
        <v>210</v>
      </c>
      <c r="D131" s="39" t="s">
        <v>0</v>
      </c>
      <c r="E131" s="352">
        <v>1</v>
      </c>
      <c r="F131" s="352">
        <f>F130*E131</f>
        <v>2607</v>
      </c>
      <c r="G131" s="352"/>
      <c r="H131" s="351"/>
      <c r="I131" s="355"/>
      <c r="J131" s="351">
        <f>F131*I131</f>
        <v>0</v>
      </c>
      <c r="K131" s="350"/>
      <c r="L131" s="351"/>
      <c r="M131" s="353">
        <f>H131+J131+L131</f>
        <v>0</v>
      </c>
    </row>
    <row r="132" spans="1:13" ht="15.75">
      <c r="A132" s="490"/>
      <c r="B132" s="215"/>
      <c r="C132" s="354" t="s">
        <v>113</v>
      </c>
      <c r="D132" s="356" t="s">
        <v>0</v>
      </c>
      <c r="E132" s="352">
        <v>0.07</v>
      </c>
      <c r="F132" s="352">
        <f>F130*E132</f>
        <v>182.49</v>
      </c>
      <c r="G132" s="350"/>
      <c r="H132" s="351"/>
      <c r="I132" s="350"/>
      <c r="J132" s="351"/>
      <c r="K132" s="357"/>
      <c r="L132" s="351">
        <f>F132*K132</f>
        <v>0</v>
      </c>
      <c r="M132" s="353">
        <f>H132+J132+L132</f>
        <v>0</v>
      </c>
    </row>
    <row r="133" spans="1:13" ht="15.75">
      <c r="A133" s="490"/>
      <c r="B133" s="215"/>
      <c r="C133" s="354" t="s">
        <v>216</v>
      </c>
      <c r="D133" s="39" t="s">
        <v>115</v>
      </c>
      <c r="E133" s="358" t="s">
        <v>211</v>
      </c>
      <c r="F133" s="352">
        <f>F130</f>
        <v>2607</v>
      </c>
      <c r="G133" s="350"/>
      <c r="H133" s="351">
        <f>F133*G133</f>
        <v>0</v>
      </c>
      <c r="I133" s="352"/>
      <c r="J133" s="351"/>
      <c r="K133" s="350"/>
      <c r="L133" s="351"/>
      <c r="M133" s="353">
        <f>H133+J133+L133</f>
        <v>0</v>
      </c>
    </row>
    <row r="134" spans="1:13" ht="15.75">
      <c r="A134" s="490"/>
      <c r="B134" s="215"/>
      <c r="C134" s="354" t="s">
        <v>212</v>
      </c>
      <c r="D134" s="219" t="s">
        <v>217</v>
      </c>
      <c r="E134" s="358" t="s">
        <v>211</v>
      </c>
      <c r="F134" s="352">
        <f>F130*5*1.05/100</f>
        <v>136.8675</v>
      </c>
      <c r="G134" s="350"/>
      <c r="H134" s="351">
        <f>F134*G134</f>
        <v>0</v>
      </c>
      <c r="I134" s="352"/>
      <c r="J134" s="351"/>
      <c r="K134" s="350"/>
      <c r="L134" s="351"/>
      <c r="M134" s="353">
        <f>H134+J134+L134</f>
        <v>0</v>
      </c>
    </row>
    <row r="135" spans="1:13" ht="15.75">
      <c r="A135" s="490"/>
      <c r="B135" s="216"/>
      <c r="C135" s="359" t="s">
        <v>213</v>
      </c>
      <c r="D135" s="147" t="s">
        <v>0</v>
      </c>
      <c r="E135" s="357">
        <v>0.01</v>
      </c>
      <c r="F135" s="357">
        <f>F130*E135</f>
        <v>26.07</v>
      </c>
      <c r="G135" s="357"/>
      <c r="H135" s="351">
        <f>F135*G135</f>
        <v>0</v>
      </c>
      <c r="I135" s="357"/>
      <c r="J135" s="351"/>
      <c r="K135" s="355"/>
      <c r="L135" s="351"/>
      <c r="M135" s="353">
        <f>H135+J135+L135</f>
        <v>0</v>
      </c>
    </row>
    <row r="136" spans="1:13" ht="13.5">
      <c r="A136" s="191"/>
      <c r="B136" s="119"/>
      <c r="C136" s="245" t="s">
        <v>33</v>
      </c>
      <c r="D136" s="360"/>
      <c r="E136" s="360"/>
      <c r="F136" s="126"/>
      <c r="G136" s="360"/>
      <c r="H136" s="126">
        <f>SUM(H19:H135)</f>
        <v>0</v>
      </c>
      <c r="I136" s="126"/>
      <c r="J136" s="126">
        <f>SUM(J19:J135)</f>
        <v>0</v>
      </c>
      <c r="K136" s="126"/>
      <c r="L136" s="126">
        <f>SUM(L19:L135)</f>
        <v>0</v>
      </c>
      <c r="M136" s="361">
        <f>SUM(M19:M135)</f>
        <v>0</v>
      </c>
    </row>
    <row r="137" spans="1:13" ht="17.25" thickBot="1">
      <c r="A137" s="193"/>
      <c r="B137" s="41"/>
      <c r="C137" s="50" t="s">
        <v>165</v>
      </c>
      <c r="D137" s="27"/>
      <c r="E137" s="27"/>
      <c r="F137" s="29"/>
      <c r="G137" s="27"/>
      <c r="H137" s="29"/>
      <c r="I137" s="28"/>
      <c r="J137" s="29"/>
      <c r="K137" s="28"/>
      <c r="L137" s="29"/>
      <c r="M137" s="177"/>
    </row>
    <row r="138" spans="1:13" ht="40.5">
      <c r="A138" s="252">
        <v>18</v>
      </c>
      <c r="B138" s="302" t="s">
        <v>105</v>
      </c>
      <c r="C138" s="340" t="s">
        <v>166</v>
      </c>
      <c r="D138" s="341" t="s">
        <v>20</v>
      </c>
      <c r="E138" s="342"/>
      <c r="F138" s="343">
        <v>3.36</v>
      </c>
      <c r="G138" s="254"/>
      <c r="H138" s="303"/>
      <c r="I138" s="303"/>
      <c r="J138" s="303"/>
      <c r="K138" s="303"/>
      <c r="L138" s="303"/>
      <c r="M138" s="304"/>
    </row>
    <row r="139" spans="1:13" ht="13.5">
      <c r="A139" s="305"/>
      <c r="B139" s="27" t="s">
        <v>26</v>
      </c>
      <c r="C139" s="42" t="s">
        <v>94</v>
      </c>
      <c r="D139" s="257" t="s">
        <v>0</v>
      </c>
      <c r="E139" s="258">
        <v>1</v>
      </c>
      <c r="F139" s="258">
        <f>F138*E139</f>
        <v>3.36</v>
      </c>
      <c r="G139" s="258"/>
      <c r="H139" s="258"/>
      <c r="I139" s="40"/>
      <c r="J139" s="40">
        <f>F139*I139</f>
        <v>0</v>
      </c>
      <c r="K139" s="40"/>
      <c r="L139" s="40"/>
      <c r="M139" s="142">
        <f>H139+J139+L139</f>
        <v>0</v>
      </c>
    </row>
    <row r="140" spans="1:13" ht="13.5">
      <c r="A140" s="305"/>
      <c r="B140" s="147"/>
      <c r="C140" s="42" t="s">
        <v>103</v>
      </c>
      <c r="D140" s="257" t="s">
        <v>0</v>
      </c>
      <c r="E140" s="241">
        <v>1.02</v>
      </c>
      <c r="F140" s="258">
        <f>F138*E140</f>
        <v>3.4272</v>
      </c>
      <c r="G140" s="258"/>
      <c r="H140" s="258"/>
      <c r="I140" s="40"/>
      <c r="J140" s="40"/>
      <c r="K140" s="40"/>
      <c r="L140" s="40">
        <f>F140*K140</f>
        <v>0</v>
      </c>
      <c r="M140" s="142">
        <f>L140</f>
        <v>0</v>
      </c>
    </row>
    <row r="141" spans="1:13" ht="13.5">
      <c r="A141" s="305"/>
      <c r="B141" s="147"/>
      <c r="C141" s="42" t="s">
        <v>104</v>
      </c>
      <c r="D141" s="257" t="s">
        <v>0</v>
      </c>
      <c r="E141" s="241">
        <v>0.31</v>
      </c>
      <c r="F141" s="258">
        <f>F138*E141</f>
        <v>1.0415999999999999</v>
      </c>
      <c r="G141" s="258"/>
      <c r="H141" s="258"/>
      <c r="I141" s="40"/>
      <c r="J141" s="40"/>
      <c r="K141" s="40"/>
      <c r="L141" s="40">
        <f>F141*K141</f>
        <v>0</v>
      </c>
      <c r="M141" s="142">
        <f>L141</f>
        <v>0</v>
      </c>
    </row>
    <row r="142" spans="1:13" ht="13.5">
      <c r="A142" s="239"/>
      <c r="B142" s="240"/>
      <c r="C142" s="42" t="s">
        <v>167</v>
      </c>
      <c r="D142" s="27" t="s">
        <v>20</v>
      </c>
      <c r="E142" s="27"/>
      <c r="F142" s="241">
        <f>0.668*2</f>
        <v>1.336</v>
      </c>
      <c r="G142" s="425"/>
      <c r="H142" s="29">
        <f aca="true" t="shared" si="19" ref="H142:H148">F142*G142</f>
        <v>0</v>
      </c>
      <c r="I142" s="28"/>
      <c r="J142" s="29"/>
      <c r="K142" s="28"/>
      <c r="L142" s="29"/>
      <c r="M142" s="142">
        <f aca="true" t="shared" si="20" ref="M142:M148">H142+J142+L142</f>
        <v>0</v>
      </c>
    </row>
    <row r="143" spans="1:13" ht="13.5">
      <c r="A143" s="239"/>
      <c r="B143" s="240"/>
      <c r="C143" s="42" t="s">
        <v>168</v>
      </c>
      <c r="D143" s="27" t="s">
        <v>20</v>
      </c>
      <c r="E143" s="27"/>
      <c r="F143" s="241">
        <f>0.701*2</f>
        <v>1.402</v>
      </c>
      <c r="G143" s="425"/>
      <c r="H143" s="29">
        <f t="shared" si="19"/>
        <v>0</v>
      </c>
      <c r="I143" s="28"/>
      <c r="J143" s="29"/>
      <c r="K143" s="28"/>
      <c r="L143" s="29"/>
      <c r="M143" s="142">
        <f t="shared" si="20"/>
        <v>0</v>
      </c>
    </row>
    <row r="144" spans="1:13" ht="13.5">
      <c r="A144" s="193"/>
      <c r="B144" s="269"/>
      <c r="C144" s="42" t="s">
        <v>169</v>
      </c>
      <c r="D144" s="27" t="s">
        <v>20</v>
      </c>
      <c r="E144" s="27"/>
      <c r="F144" s="32">
        <f>0.309*2</f>
        <v>0.618</v>
      </c>
      <c r="G144" s="426"/>
      <c r="H144" s="29">
        <f t="shared" si="19"/>
        <v>0</v>
      </c>
      <c r="I144" s="28"/>
      <c r="J144" s="29"/>
      <c r="K144" s="28"/>
      <c r="L144" s="29"/>
      <c r="M144" s="177">
        <f t="shared" si="20"/>
        <v>0</v>
      </c>
    </row>
    <row r="145" spans="1:13" ht="13.5">
      <c r="A145" s="239"/>
      <c r="B145" s="240"/>
      <c r="C145" s="42" t="s">
        <v>106</v>
      </c>
      <c r="D145" s="27" t="s">
        <v>13</v>
      </c>
      <c r="E145" s="27"/>
      <c r="F145" s="258">
        <v>13.4</v>
      </c>
      <c r="G145" s="27"/>
      <c r="H145" s="29">
        <f t="shared" si="19"/>
        <v>0</v>
      </c>
      <c r="I145" s="28"/>
      <c r="J145" s="29"/>
      <c r="K145" s="28"/>
      <c r="L145" s="29"/>
      <c r="M145" s="142">
        <f t="shared" si="20"/>
        <v>0</v>
      </c>
    </row>
    <row r="146" spans="1:13" ht="13.5">
      <c r="A146" s="193"/>
      <c r="B146" s="41"/>
      <c r="C146" s="30" t="s">
        <v>46</v>
      </c>
      <c r="D146" s="27" t="s">
        <v>13</v>
      </c>
      <c r="E146" s="29">
        <v>3</v>
      </c>
      <c r="F146" s="29">
        <f>F138*E146</f>
        <v>10.08</v>
      </c>
      <c r="G146" s="27"/>
      <c r="H146" s="29">
        <f t="shared" si="19"/>
        <v>0</v>
      </c>
      <c r="I146" s="28"/>
      <c r="J146" s="29"/>
      <c r="K146" s="28"/>
      <c r="L146" s="29"/>
      <c r="M146" s="142">
        <f t="shared" si="20"/>
        <v>0</v>
      </c>
    </row>
    <row r="147" spans="1:13" ht="13.5">
      <c r="A147" s="193"/>
      <c r="B147" s="41"/>
      <c r="C147" s="30" t="s">
        <v>107</v>
      </c>
      <c r="D147" s="27" t="s">
        <v>13</v>
      </c>
      <c r="E147" s="29">
        <v>2</v>
      </c>
      <c r="F147" s="29">
        <f>F138*E147</f>
        <v>6.72</v>
      </c>
      <c r="G147" s="27"/>
      <c r="H147" s="29">
        <f t="shared" si="19"/>
        <v>0</v>
      </c>
      <c r="I147" s="28"/>
      <c r="J147" s="29"/>
      <c r="K147" s="28"/>
      <c r="L147" s="29"/>
      <c r="M147" s="142">
        <f t="shared" si="20"/>
        <v>0</v>
      </c>
    </row>
    <row r="148" spans="1:13" ht="13.5">
      <c r="A148" s="239"/>
      <c r="B148" s="275"/>
      <c r="C148" s="30" t="s">
        <v>12</v>
      </c>
      <c r="D148" s="27" t="s">
        <v>0</v>
      </c>
      <c r="E148" s="29">
        <v>5</v>
      </c>
      <c r="F148" s="29">
        <f>F138*E148</f>
        <v>16.8</v>
      </c>
      <c r="G148" s="29"/>
      <c r="H148" s="29">
        <f t="shared" si="19"/>
        <v>0</v>
      </c>
      <c r="I148" s="28"/>
      <c r="J148" s="29"/>
      <c r="K148" s="28"/>
      <c r="L148" s="29"/>
      <c r="M148" s="142">
        <f t="shared" si="20"/>
        <v>0</v>
      </c>
    </row>
    <row r="149" spans="1:13" ht="14.25" thickBot="1">
      <c r="A149" s="153"/>
      <c r="B149" s="148"/>
      <c r="C149" s="128" t="s">
        <v>95</v>
      </c>
      <c r="D149" s="161" t="s">
        <v>0</v>
      </c>
      <c r="E149" s="306">
        <v>4.31</v>
      </c>
      <c r="F149" s="154">
        <f>F138*E149</f>
        <v>14.481599999999998</v>
      </c>
      <c r="G149" s="154"/>
      <c r="H149" s="154"/>
      <c r="I149" s="154"/>
      <c r="J149" s="154"/>
      <c r="K149" s="162"/>
      <c r="L149" s="154">
        <f>F149*K149</f>
        <v>0</v>
      </c>
      <c r="M149" s="163">
        <f>L149</f>
        <v>0</v>
      </c>
    </row>
    <row r="150" spans="1:13" ht="27">
      <c r="A150" s="189">
        <v>19</v>
      </c>
      <c r="B150" s="94" t="s">
        <v>170</v>
      </c>
      <c r="C150" s="237" t="s">
        <v>171</v>
      </c>
      <c r="D150" s="347" t="s">
        <v>153</v>
      </c>
      <c r="E150" s="347"/>
      <c r="F150" s="362">
        <f>48*2</f>
        <v>96</v>
      </c>
      <c r="G150" s="141"/>
      <c r="H150" s="40"/>
      <c r="I150" s="141"/>
      <c r="J150" s="141"/>
      <c r="K150" s="143"/>
      <c r="L150" s="141"/>
      <c r="M150" s="190"/>
    </row>
    <row r="151" spans="1:13" ht="13.5">
      <c r="A151" s="189"/>
      <c r="B151" s="27" t="s">
        <v>26</v>
      </c>
      <c r="C151" s="149" t="s">
        <v>94</v>
      </c>
      <c r="D151" s="145" t="s">
        <v>0</v>
      </c>
      <c r="E151" s="145">
        <v>1</v>
      </c>
      <c r="F151" s="145">
        <f>E151*F150</f>
        <v>96</v>
      </c>
      <c r="G151" s="145"/>
      <c r="H151" s="147"/>
      <c r="I151" s="145"/>
      <c r="J151" s="145">
        <f>F151*I151</f>
        <v>0</v>
      </c>
      <c r="K151" s="147"/>
      <c r="L151" s="147"/>
      <c r="M151" s="190">
        <f>J151</f>
        <v>0</v>
      </c>
    </row>
    <row r="152" spans="1:13" ht="13.5">
      <c r="A152" s="189"/>
      <c r="B152" s="94"/>
      <c r="C152" s="42" t="s">
        <v>251</v>
      </c>
      <c r="D152" s="39" t="s">
        <v>13</v>
      </c>
      <c r="E152" s="39">
        <v>0.63</v>
      </c>
      <c r="F152" s="141">
        <f>F150*E152</f>
        <v>60.480000000000004</v>
      </c>
      <c r="G152" s="40"/>
      <c r="H152" s="40">
        <f>F152*G152</f>
        <v>0</v>
      </c>
      <c r="I152" s="40"/>
      <c r="J152" s="40"/>
      <c r="K152" s="40"/>
      <c r="L152" s="40"/>
      <c r="M152" s="142">
        <f>H152+J152+L152</f>
        <v>0</v>
      </c>
    </row>
    <row r="153" spans="1:13" ht="14.25" thickBot="1">
      <c r="A153" s="206"/>
      <c r="B153" s="207"/>
      <c r="C153" s="135" t="s">
        <v>114</v>
      </c>
      <c r="D153" s="109" t="s">
        <v>0</v>
      </c>
      <c r="E153" s="208">
        <v>0.15</v>
      </c>
      <c r="F153" s="209">
        <f>E153*F150</f>
        <v>14.399999999999999</v>
      </c>
      <c r="G153" s="159"/>
      <c r="H153" s="159">
        <f>F153*G153</f>
        <v>0</v>
      </c>
      <c r="I153" s="159"/>
      <c r="J153" s="159"/>
      <c r="K153" s="159"/>
      <c r="L153" s="159"/>
      <c r="M153" s="160">
        <f>H153+J153+L153</f>
        <v>0</v>
      </c>
    </row>
    <row r="154" spans="1:13" ht="13.5">
      <c r="A154" s="311"/>
      <c r="B154" s="312"/>
      <c r="C154" s="313" t="s">
        <v>48</v>
      </c>
      <c r="D154" s="211"/>
      <c r="E154" s="211"/>
      <c r="F154" s="210"/>
      <c r="G154" s="211"/>
      <c r="H154" s="212">
        <f>SUM(H139:H153)</f>
        <v>0</v>
      </c>
      <c r="I154" s="212"/>
      <c r="J154" s="212">
        <f>SUM(J139:J153)</f>
        <v>0</v>
      </c>
      <c r="K154" s="212"/>
      <c r="L154" s="212">
        <f>SUM(L139:L153)</f>
        <v>0</v>
      </c>
      <c r="M154" s="213">
        <f>SUM(M139:M153)</f>
        <v>0</v>
      </c>
    </row>
    <row r="155" spans="1:13" ht="13.5">
      <c r="A155" s="193"/>
      <c r="B155" s="51"/>
      <c r="C155" s="53" t="s">
        <v>172</v>
      </c>
      <c r="D155" s="51"/>
      <c r="E155" s="51"/>
      <c r="F155" s="52"/>
      <c r="G155" s="51"/>
      <c r="H155" s="56">
        <f>SUM(H17,H136,H154)</f>
        <v>0</v>
      </c>
      <c r="I155" s="56"/>
      <c r="J155" s="56">
        <f>SUM(J17,J136,J154)</f>
        <v>0</v>
      </c>
      <c r="K155" s="56"/>
      <c r="L155" s="56">
        <f>SUM(L17,L136,L154)</f>
        <v>0</v>
      </c>
      <c r="M155" s="194">
        <f>SUM(M17,M136,M154)</f>
        <v>0</v>
      </c>
    </row>
    <row r="156" spans="1:13" ht="13.5">
      <c r="A156" s="239"/>
      <c r="B156" s="276"/>
      <c r="C156" s="49" t="s">
        <v>49</v>
      </c>
      <c r="D156" s="27"/>
      <c r="E156" s="54">
        <v>0.1</v>
      </c>
      <c r="F156" s="27"/>
      <c r="G156" s="33"/>
      <c r="H156" s="33"/>
      <c r="I156" s="33"/>
      <c r="J156" s="33"/>
      <c r="K156" s="33"/>
      <c r="L156" s="33"/>
      <c r="M156" s="195">
        <f>E156*M155</f>
        <v>0</v>
      </c>
    </row>
    <row r="157" spans="1:13" ht="13.5">
      <c r="A157" s="239"/>
      <c r="B157" s="276"/>
      <c r="C157" s="49" t="s">
        <v>6</v>
      </c>
      <c r="D157" s="276"/>
      <c r="E157" s="277"/>
      <c r="F157" s="276"/>
      <c r="G157" s="276"/>
      <c r="H157" s="279"/>
      <c r="I157" s="279"/>
      <c r="J157" s="279"/>
      <c r="K157" s="279"/>
      <c r="L157" s="279"/>
      <c r="M157" s="194">
        <f>SUM(M155:M156)</f>
        <v>0</v>
      </c>
    </row>
    <row r="158" spans="1:13" ht="13.5">
      <c r="A158" s="239"/>
      <c r="B158" s="276"/>
      <c r="C158" s="49" t="s">
        <v>50</v>
      </c>
      <c r="D158" s="276"/>
      <c r="E158" s="281">
        <v>0.08</v>
      </c>
      <c r="F158" s="276"/>
      <c r="G158" s="276"/>
      <c r="H158" s="279"/>
      <c r="I158" s="279"/>
      <c r="J158" s="279"/>
      <c r="K158" s="279"/>
      <c r="L158" s="279"/>
      <c r="M158" s="194">
        <f>E158*M157</f>
        <v>0</v>
      </c>
    </row>
    <row r="159" spans="1:13" ht="14.25" thickBot="1">
      <c r="A159" s="314"/>
      <c r="B159" s="315"/>
      <c r="C159" s="196" t="s">
        <v>6</v>
      </c>
      <c r="D159" s="315"/>
      <c r="E159" s="315"/>
      <c r="F159" s="315"/>
      <c r="G159" s="315"/>
      <c r="H159" s="316"/>
      <c r="I159" s="316"/>
      <c r="J159" s="316"/>
      <c r="K159" s="316"/>
      <c r="L159" s="316"/>
      <c r="M159" s="317">
        <f>SUM(M157:M158)</f>
        <v>0</v>
      </c>
    </row>
    <row r="160" spans="1:13" ht="13.5">
      <c r="A160" s="78"/>
      <c r="B160" s="8"/>
      <c r="C160" s="9"/>
      <c r="D160" s="8"/>
      <c r="E160" s="8"/>
      <c r="F160" s="8"/>
      <c r="G160" s="8"/>
      <c r="H160" s="318"/>
      <c r="I160" s="318"/>
      <c r="J160" s="318"/>
      <c r="K160" s="318"/>
      <c r="L160" s="318"/>
      <c r="M160" s="318"/>
    </row>
    <row r="161" ht="13.5">
      <c r="A161" s="286"/>
    </row>
    <row r="162" ht="13.5">
      <c r="A162" s="286"/>
    </row>
    <row r="163" ht="13.5">
      <c r="A163" s="286"/>
    </row>
    <row r="164" ht="13.5">
      <c r="A164" s="286"/>
    </row>
    <row r="165" ht="13.5">
      <c r="A165" s="286"/>
    </row>
    <row r="166" ht="13.5">
      <c r="A166" s="286"/>
    </row>
    <row r="167" ht="13.5">
      <c r="A167" s="286"/>
    </row>
    <row r="168" ht="13.5">
      <c r="A168" s="286"/>
    </row>
    <row r="169" ht="13.5">
      <c r="A169" s="286"/>
    </row>
    <row r="170" ht="13.5">
      <c r="A170" s="286"/>
    </row>
    <row r="171" ht="13.5">
      <c r="A171" s="286"/>
    </row>
    <row r="172" ht="13.5">
      <c r="A172" s="286"/>
    </row>
    <row r="173" ht="13.5">
      <c r="A173" s="286"/>
    </row>
    <row r="174" ht="13.5">
      <c r="A174" s="286"/>
    </row>
    <row r="175" ht="13.5">
      <c r="A175" s="286"/>
    </row>
    <row r="176" ht="13.5">
      <c r="A176" s="286"/>
    </row>
    <row r="177" ht="13.5">
      <c r="A177" s="286"/>
    </row>
    <row r="178" ht="13.5">
      <c r="A178" s="286"/>
    </row>
    <row r="179" ht="13.5">
      <c r="A179" s="286"/>
    </row>
    <row r="180" ht="13.5">
      <c r="A180" s="286"/>
    </row>
    <row r="181" ht="13.5">
      <c r="A181" s="286"/>
    </row>
    <row r="182" ht="13.5">
      <c r="A182" s="286"/>
    </row>
    <row r="183" ht="13.5">
      <c r="A183" s="286"/>
    </row>
    <row r="184" ht="13.5">
      <c r="A184" s="286"/>
    </row>
    <row r="185" ht="13.5">
      <c r="A185" s="286"/>
    </row>
    <row r="186" ht="13.5">
      <c r="A186" s="286"/>
    </row>
    <row r="187" ht="13.5">
      <c r="A187" s="286"/>
    </row>
    <row r="188" ht="13.5">
      <c r="A188" s="286"/>
    </row>
    <row r="189" ht="13.5">
      <c r="A189" s="286"/>
    </row>
    <row r="190" ht="13.5">
      <c r="A190" s="286"/>
    </row>
    <row r="191" ht="13.5">
      <c r="A191" s="286"/>
    </row>
    <row r="192" ht="13.5">
      <c r="A192" s="286"/>
    </row>
    <row r="193" ht="13.5">
      <c r="A193" s="286"/>
    </row>
    <row r="194" ht="13.5">
      <c r="A194" s="286"/>
    </row>
    <row r="195" ht="13.5">
      <c r="A195" s="286"/>
    </row>
    <row r="196" ht="13.5">
      <c r="A196" s="286"/>
    </row>
    <row r="197" ht="13.5">
      <c r="A197" s="286"/>
    </row>
    <row r="198" ht="13.5">
      <c r="A198" s="286"/>
    </row>
    <row r="199" ht="13.5">
      <c r="A199" s="286"/>
    </row>
    <row r="200" ht="13.5">
      <c r="A200" s="286"/>
    </row>
    <row r="201" ht="13.5">
      <c r="A201" s="286"/>
    </row>
    <row r="202" ht="13.5">
      <c r="A202" s="286"/>
    </row>
    <row r="203" ht="13.5">
      <c r="A203" s="286"/>
    </row>
    <row r="204" ht="13.5">
      <c r="A204" s="286"/>
    </row>
    <row r="205" ht="13.5">
      <c r="A205" s="286"/>
    </row>
    <row r="206" ht="13.5">
      <c r="A206" s="286"/>
    </row>
    <row r="207" ht="13.5">
      <c r="A207" s="286"/>
    </row>
    <row r="208" ht="13.5">
      <c r="A208" s="286"/>
    </row>
    <row r="209" ht="13.5">
      <c r="A209" s="286"/>
    </row>
    <row r="210" ht="13.5">
      <c r="A210" s="286"/>
    </row>
    <row r="211" ht="13.5">
      <c r="A211" s="286"/>
    </row>
    <row r="212" ht="13.5">
      <c r="A212" s="286"/>
    </row>
    <row r="213" ht="13.5">
      <c r="A213" s="286"/>
    </row>
    <row r="214" ht="13.5">
      <c r="A214" s="286"/>
    </row>
    <row r="215" ht="13.5">
      <c r="A215" s="286"/>
    </row>
    <row r="216" ht="13.5">
      <c r="A216" s="286"/>
    </row>
    <row r="217" ht="13.5">
      <c r="A217" s="286"/>
    </row>
    <row r="218" ht="13.5">
      <c r="A218" s="286"/>
    </row>
    <row r="219" ht="13.5">
      <c r="A219" s="286"/>
    </row>
    <row r="220" ht="13.5">
      <c r="A220" s="286"/>
    </row>
    <row r="221" ht="13.5">
      <c r="A221" s="286"/>
    </row>
    <row r="222" ht="13.5">
      <c r="A222" s="286"/>
    </row>
    <row r="223" ht="13.5">
      <c r="A223" s="286"/>
    </row>
    <row r="224" ht="13.5">
      <c r="A224" s="286"/>
    </row>
    <row r="225" ht="13.5">
      <c r="A225" s="286"/>
    </row>
    <row r="226" ht="13.5">
      <c r="A226" s="286"/>
    </row>
    <row r="227" ht="13.5">
      <c r="A227" s="286"/>
    </row>
    <row r="228" ht="13.5">
      <c r="A228" s="286"/>
    </row>
    <row r="229" ht="13.5">
      <c r="A229" s="286"/>
    </row>
    <row r="230" ht="13.5">
      <c r="A230" s="286"/>
    </row>
    <row r="231" ht="13.5">
      <c r="A231" s="286"/>
    </row>
    <row r="232" ht="13.5">
      <c r="A232" s="286"/>
    </row>
    <row r="233" ht="13.5">
      <c r="A233" s="286"/>
    </row>
    <row r="234" ht="13.5">
      <c r="A234" s="286"/>
    </row>
    <row r="235" ht="13.5">
      <c r="A235" s="286"/>
    </row>
    <row r="236" ht="13.5">
      <c r="A236" s="286"/>
    </row>
    <row r="237" ht="13.5">
      <c r="A237" s="286"/>
    </row>
  </sheetData>
  <sheetProtection/>
  <autoFilter ref="G1:G237"/>
  <mergeCells count="14">
    <mergeCell ref="I5:J5"/>
    <mergeCell ref="A130:A135"/>
    <mergeCell ref="A1:M1"/>
    <mergeCell ref="K5:L5"/>
    <mergeCell ref="M5:M6"/>
    <mergeCell ref="D2:H2"/>
    <mergeCell ref="A3:M3"/>
    <mergeCell ref="C4:L4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9"/>
  <sheetViews>
    <sheetView zoomScalePageLayoutView="0" workbookViewId="0" topLeftCell="A2">
      <selection activeCell="K8" sqref="K8:K145"/>
    </sheetView>
  </sheetViews>
  <sheetFormatPr defaultColWidth="9.00390625" defaultRowHeight="12.75"/>
  <cols>
    <col min="1" max="1" width="3.75390625" style="7" customWidth="1"/>
    <col min="2" max="2" width="9.875" style="7" customWidth="1"/>
    <col min="3" max="3" width="48.125" style="7" customWidth="1"/>
    <col min="4" max="4" width="7.375" style="7" customWidth="1"/>
    <col min="5" max="5" width="7.625" style="7" customWidth="1"/>
    <col min="6" max="6" width="8.875" style="7" customWidth="1"/>
    <col min="7" max="7" width="7.75390625" style="7" customWidth="1"/>
    <col min="8" max="8" width="11.25390625" style="7" customWidth="1"/>
    <col min="9" max="9" width="7.25390625" style="7" customWidth="1"/>
    <col min="10" max="10" width="9.625" style="7" customWidth="1"/>
    <col min="11" max="11" width="7.875" style="7" customWidth="1"/>
    <col min="12" max="12" width="8.00390625" style="7" customWidth="1"/>
    <col min="13" max="13" width="9.25390625" style="7" bestFit="1" customWidth="1"/>
    <col min="14" max="14" width="17.75390625" style="7" customWidth="1"/>
    <col min="15" max="16384" width="9.125" style="7" customWidth="1"/>
  </cols>
  <sheetData>
    <row r="1" spans="1:13" s="221" customFormat="1" ht="35.25" customHeight="1">
      <c r="A1" s="491" t="s">
        <v>148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s="221" customFormat="1" ht="16.5">
      <c r="A2" s="220"/>
      <c r="B2" s="220"/>
      <c r="C2" s="220"/>
      <c r="D2" s="494" t="s">
        <v>133</v>
      </c>
      <c r="E2" s="494"/>
      <c r="F2" s="494"/>
      <c r="G2" s="494"/>
      <c r="H2" s="494"/>
      <c r="I2" s="222"/>
      <c r="J2" s="220"/>
      <c r="K2" s="220"/>
      <c r="L2" s="220"/>
      <c r="M2" s="220"/>
    </row>
    <row r="3" spans="1:13" s="221" customFormat="1" ht="18" customHeight="1">
      <c r="A3" s="495" t="s">
        <v>42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</row>
    <row r="4" spans="1:13" ht="16.5">
      <c r="A4" s="223"/>
      <c r="B4" s="223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224"/>
    </row>
    <row r="5" spans="1:13" ht="50.25" customHeight="1">
      <c r="A5" s="505" t="s">
        <v>23</v>
      </c>
      <c r="B5" s="507" t="s">
        <v>24</v>
      </c>
      <c r="C5" s="507" t="s">
        <v>25</v>
      </c>
      <c r="D5" s="507" t="s">
        <v>1</v>
      </c>
      <c r="E5" s="508" t="s">
        <v>2</v>
      </c>
      <c r="F5" s="509"/>
      <c r="G5" s="497" t="s">
        <v>3</v>
      </c>
      <c r="H5" s="498"/>
      <c r="I5" s="499" t="s">
        <v>4</v>
      </c>
      <c r="J5" s="500"/>
      <c r="K5" s="499" t="s">
        <v>5</v>
      </c>
      <c r="L5" s="500"/>
      <c r="M5" s="501" t="s">
        <v>6</v>
      </c>
    </row>
    <row r="6" spans="1:13" ht="54">
      <c r="A6" s="506"/>
      <c r="B6" s="483"/>
      <c r="C6" s="483"/>
      <c r="D6" s="483"/>
      <c r="E6" s="39" t="s">
        <v>7</v>
      </c>
      <c r="F6" s="39" t="s">
        <v>8</v>
      </c>
      <c r="G6" s="94" t="s">
        <v>9</v>
      </c>
      <c r="H6" s="40" t="s">
        <v>6</v>
      </c>
      <c r="I6" s="226" t="s">
        <v>9</v>
      </c>
      <c r="J6" s="40" t="s">
        <v>6</v>
      </c>
      <c r="K6" s="226" t="s">
        <v>9</v>
      </c>
      <c r="L6" s="40" t="s">
        <v>6</v>
      </c>
      <c r="M6" s="502"/>
    </row>
    <row r="7" spans="1:13" s="231" customFormat="1" ht="15.75">
      <c r="A7" s="41"/>
      <c r="B7" s="41"/>
      <c r="C7" s="227" t="s">
        <v>119</v>
      </c>
      <c r="D7" s="41"/>
      <c r="E7" s="41"/>
      <c r="F7" s="228"/>
      <c r="G7" s="229"/>
      <c r="H7" s="230"/>
      <c r="I7" s="228"/>
      <c r="J7" s="230"/>
      <c r="K7" s="228"/>
      <c r="L7" s="230"/>
      <c r="M7" s="230"/>
    </row>
    <row r="8" spans="1:13" s="6" customFormat="1" ht="40.5">
      <c r="A8" s="27">
        <v>1</v>
      </c>
      <c r="B8" s="41" t="s">
        <v>51</v>
      </c>
      <c r="C8" s="49" t="s">
        <v>88</v>
      </c>
      <c r="D8" s="347" t="s">
        <v>17</v>
      </c>
      <c r="E8" s="347"/>
      <c r="F8" s="364">
        <f>326*0.2</f>
        <v>65.2</v>
      </c>
      <c r="G8" s="27"/>
      <c r="H8" s="29"/>
      <c r="I8" s="28"/>
      <c r="J8" s="29"/>
      <c r="K8" s="28"/>
      <c r="L8" s="29"/>
      <c r="M8" s="29"/>
    </row>
    <row r="9" spans="1:13" s="6" customFormat="1" ht="13.5">
      <c r="A9" s="27"/>
      <c r="B9" s="27" t="s">
        <v>26</v>
      </c>
      <c r="C9" s="30" t="s">
        <v>11</v>
      </c>
      <c r="D9" s="27" t="s">
        <v>0</v>
      </c>
      <c r="E9" s="27">
        <v>1</v>
      </c>
      <c r="F9" s="29">
        <f>F8*E9</f>
        <v>65.2</v>
      </c>
      <c r="G9" s="27"/>
      <c r="H9" s="29"/>
      <c r="I9" s="29"/>
      <c r="J9" s="29">
        <f>F9*I9</f>
        <v>0</v>
      </c>
      <c r="K9" s="28"/>
      <c r="L9" s="29"/>
      <c r="M9" s="29">
        <f>H9+J9+L9</f>
        <v>0</v>
      </c>
    </row>
    <row r="10" spans="1:13" s="6" customFormat="1" ht="13.5">
      <c r="A10" s="27"/>
      <c r="B10" s="41"/>
      <c r="C10" s="30" t="s">
        <v>18</v>
      </c>
      <c r="D10" s="27" t="s">
        <v>0</v>
      </c>
      <c r="E10" s="27">
        <v>0.92</v>
      </c>
      <c r="F10" s="29">
        <f>F8*E10</f>
        <v>59.984</v>
      </c>
      <c r="G10" s="27"/>
      <c r="H10" s="29"/>
      <c r="I10" s="28"/>
      <c r="J10" s="29"/>
      <c r="K10" s="29"/>
      <c r="L10" s="29">
        <f>F10*K10</f>
        <v>0</v>
      </c>
      <c r="M10" s="29">
        <f>H10+J10+L10</f>
        <v>0</v>
      </c>
    </row>
    <row r="11" spans="1:13" s="6" customFormat="1" ht="13.5">
      <c r="A11" s="27"/>
      <c r="B11" s="41"/>
      <c r="C11" s="30" t="s">
        <v>52</v>
      </c>
      <c r="D11" s="27" t="s">
        <v>17</v>
      </c>
      <c r="E11" s="27">
        <v>0.11</v>
      </c>
      <c r="F11" s="29">
        <f>F8*E11</f>
        <v>7.172000000000001</v>
      </c>
      <c r="G11" s="27"/>
      <c r="H11" s="29">
        <f>F11*G11</f>
        <v>0</v>
      </c>
      <c r="I11" s="28"/>
      <c r="J11" s="29"/>
      <c r="K11" s="28"/>
      <c r="L11" s="29"/>
      <c r="M11" s="29">
        <f>H11+J11+L11</f>
        <v>0</v>
      </c>
    </row>
    <row r="12" spans="1:13" s="6" customFormat="1" ht="13.5">
      <c r="A12" s="27"/>
      <c r="B12" s="41"/>
      <c r="C12" s="30" t="s">
        <v>53</v>
      </c>
      <c r="D12" s="27" t="s">
        <v>14</v>
      </c>
      <c r="E12" s="27">
        <v>65.346</v>
      </c>
      <c r="F12" s="29">
        <f>F8*E12</f>
        <v>4260.559200000001</v>
      </c>
      <c r="G12" s="27"/>
      <c r="H12" s="29">
        <f>F12*G12</f>
        <v>0</v>
      </c>
      <c r="I12" s="28"/>
      <c r="J12" s="29"/>
      <c r="K12" s="28"/>
      <c r="L12" s="29"/>
      <c r="M12" s="29">
        <f>H12+J12+L12</f>
        <v>0</v>
      </c>
    </row>
    <row r="13" spans="1:13" s="6" customFormat="1" ht="13.5">
      <c r="A13" s="27"/>
      <c r="B13" s="41"/>
      <c r="C13" s="30" t="s">
        <v>12</v>
      </c>
      <c r="D13" s="27" t="s">
        <v>0</v>
      </c>
      <c r="E13" s="27">
        <v>0.16</v>
      </c>
      <c r="F13" s="29">
        <f>F8*E13</f>
        <v>10.432</v>
      </c>
      <c r="G13" s="29"/>
      <c r="H13" s="29">
        <f>F13*G13</f>
        <v>0</v>
      </c>
      <c r="I13" s="28"/>
      <c r="J13" s="29"/>
      <c r="K13" s="28"/>
      <c r="L13" s="29"/>
      <c r="M13" s="29">
        <f>H13+J13+L13</f>
        <v>0</v>
      </c>
    </row>
    <row r="14" spans="1:14" s="233" customFormat="1" ht="40.5">
      <c r="A14" s="27">
        <v>2</v>
      </c>
      <c r="B14" s="41" t="s">
        <v>51</v>
      </c>
      <c r="C14" s="49" t="s">
        <v>255</v>
      </c>
      <c r="D14" s="347" t="s">
        <v>17</v>
      </c>
      <c r="E14" s="347"/>
      <c r="F14" s="364">
        <v>7.92</v>
      </c>
      <c r="G14" s="39"/>
      <c r="H14" s="40"/>
      <c r="I14" s="226"/>
      <c r="J14" s="40"/>
      <c r="K14" s="226"/>
      <c r="L14" s="40"/>
      <c r="M14" s="40"/>
      <c r="N14" s="232"/>
    </row>
    <row r="15" spans="1:13" s="233" customFormat="1" ht="13.5">
      <c r="A15" s="27"/>
      <c r="B15" s="27" t="s">
        <v>26</v>
      </c>
      <c r="C15" s="30" t="s">
        <v>11</v>
      </c>
      <c r="D15" s="27" t="s">
        <v>0</v>
      </c>
      <c r="E15" s="27">
        <v>1</v>
      </c>
      <c r="F15" s="29">
        <f>F14*E15</f>
        <v>7.92</v>
      </c>
      <c r="G15" s="27"/>
      <c r="H15" s="29"/>
      <c r="I15" s="29"/>
      <c r="J15" s="29">
        <f>F15*I15</f>
        <v>0</v>
      </c>
      <c r="K15" s="28"/>
      <c r="L15" s="29"/>
      <c r="M15" s="29">
        <f>H15+J15+L15</f>
        <v>0</v>
      </c>
    </row>
    <row r="16" spans="1:13" s="233" customFormat="1" ht="13.5">
      <c r="A16" s="27"/>
      <c r="B16" s="41"/>
      <c r="C16" s="30" t="s">
        <v>18</v>
      </c>
      <c r="D16" s="27" t="s">
        <v>0</v>
      </c>
      <c r="E16" s="27">
        <v>0.92</v>
      </c>
      <c r="F16" s="29">
        <f>F14*E16</f>
        <v>7.2864</v>
      </c>
      <c r="G16" s="27"/>
      <c r="H16" s="29"/>
      <c r="I16" s="28"/>
      <c r="J16" s="29"/>
      <c r="K16" s="29"/>
      <c r="L16" s="29">
        <f>F16*K16</f>
        <v>0</v>
      </c>
      <c r="M16" s="29">
        <f>H16+J16+L16</f>
        <v>0</v>
      </c>
    </row>
    <row r="17" spans="1:13" s="233" customFormat="1" ht="13.5">
      <c r="A17" s="27"/>
      <c r="B17" s="41"/>
      <c r="C17" s="30" t="s">
        <v>52</v>
      </c>
      <c r="D17" s="27" t="s">
        <v>17</v>
      </c>
      <c r="E17" s="27">
        <v>0.11</v>
      </c>
      <c r="F17" s="29">
        <f>F14*E17</f>
        <v>0.8712</v>
      </c>
      <c r="G17" s="27"/>
      <c r="H17" s="29">
        <f>F17*G17</f>
        <v>0</v>
      </c>
      <c r="I17" s="28"/>
      <c r="J17" s="29"/>
      <c r="K17" s="28"/>
      <c r="L17" s="29"/>
      <c r="M17" s="29">
        <f>H17+J17+L17</f>
        <v>0</v>
      </c>
    </row>
    <row r="18" spans="1:13" s="233" customFormat="1" ht="13.5">
      <c r="A18" s="27"/>
      <c r="B18" s="41"/>
      <c r="C18" s="30" t="s">
        <v>53</v>
      </c>
      <c r="D18" s="27" t="s">
        <v>14</v>
      </c>
      <c r="E18" s="27">
        <v>83</v>
      </c>
      <c r="F18" s="29">
        <f>F14*E18</f>
        <v>657.36</v>
      </c>
      <c r="G18" s="27"/>
      <c r="H18" s="29">
        <f>F18*G18</f>
        <v>0</v>
      </c>
      <c r="I18" s="28"/>
      <c r="J18" s="29"/>
      <c r="K18" s="28"/>
      <c r="L18" s="29"/>
      <c r="M18" s="29">
        <f>H18+J18+L18</f>
        <v>0</v>
      </c>
    </row>
    <row r="19" spans="1:15" s="11" customFormat="1" ht="13.5">
      <c r="A19" s="27"/>
      <c r="B19" s="41"/>
      <c r="C19" s="30" t="s">
        <v>12</v>
      </c>
      <c r="D19" s="27" t="s">
        <v>0</v>
      </c>
      <c r="E19" s="27">
        <v>0.16</v>
      </c>
      <c r="F19" s="29">
        <f>F14*E19</f>
        <v>1.2672</v>
      </c>
      <c r="G19" s="29"/>
      <c r="H19" s="29">
        <f>F19*G19</f>
        <v>0</v>
      </c>
      <c r="I19" s="28"/>
      <c r="J19" s="29"/>
      <c r="K19" s="28"/>
      <c r="L19" s="29"/>
      <c r="M19" s="29">
        <f>H19+J19+L19</f>
        <v>0</v>
      </c>
      <c r="N19" s="234"/>
      <c r="O19" s="235"/>
    </row>
    <row r="20" spans="1:13" s="231" customFormat="1" ht="13.5">
      <c r="A20" s="45">
        <v>2</v>
      </c>
      <c r="B20" s="236" t="s">
        <v>55</v>
      </c>
      <c r="C20" s="237" t="s">
        <v>175</v>
      </c>
      <c r="D20" s="214" t="s">
        <v>21</v>
      </c>
      <c r="E20" s="214"/>
      <c r="F20" s="238">
        <v>64.8</v>
      </c>
      <c r="G20" s="46"/>
      <c r="H20" s="47"/>
      <c r="I20" s="48"/>
      <c r="J20" s="29"/>
      <c r="K20" s="48"/>
      <c r="L20" s="47"/>
      <c r="M20" s="47"/>
    </row>
    <row r="21" spans="1:13" s="6" customFormat="1" ht="13.5">
      <c r="A21" s="27"/>
      <c r="B21" s="27" t="s">
        <v>26</v>
      </c>
      <c r="C21" s="42" t="s">
        <v>11</v>
      </c>
      <c r="D21" s="27" t="s">
        <v>21</v>
      </c>
      <c r="E21" s="27">
        <v>1</v>
      </c>
      <c r="F21" s="29">
        <f>F20*E21</f>
        <v>64.8</v>
      </c>
      <c r="G21" s="27"/>
      <c r="H21" s="29"/>
      <c r="I21" s="29"/>
      <c r="J21" s="29">
        <f>F21*I21</f>
        <v>0</v>
      </c>
      <c r="K21" s="28"/>
      <c r="L21" s="29"/>
      <c r="M21" s="29">
        <f aca="true" t="shared" si="0" ref="M21:M26">H21+J21+L21</f>
        <v>0</v>
      </c>
    </row>
    <row r="22" spans="1:13" s="6" customFormat="1" ht="13.5">
      <c r="A22" s="27"/>
      <c r="B22" s="41"/>
      <c r="C22" s="42" t="s">
        <v>18</v>
      </c>
      <c r="D22" s="27" t="s">
        <v>0</v>
      </c>
      <c r="E22" s="27">
        <v>0.07</v>
      </c>
      <c r="F22" s="29">
        <f>F20*E22</f>
        <v>4.5360000000000005</v>
      </c>
      <c r="G22" s="27"/>
      <c r="H22" s="29"/>
      <c r="I22" s="28"/>
      <c r="J22" s="29"/>
      <c r="K22" s="29"/>
      <c r="L22" s="29">
        <f>F22*K22</f>
        <v>0</v>
      </c>
      <c r="M22" s="29">
        <f t="shared" si="0"/>
        <v>0</v>
      </c>
    </row>
    <row r="23" spans="1:13" s="6" customFormat="1" ht="13.5">
      <c r="A23" s="239"/>
      <c r="B23" s="240"/>
      <c r="C23" s="42" t="s">
        <v>168</v>
      </c>
      <c r="D23" s="27" t="s">
        <v>20</v>
      </c>
      <c r="E23" s="27"/>
      <c r="F23" s="241">
        <v>0.113</v>
      </c>
      <c r="G23" s="27"/>
      <c r="H23" s="29">
        <f>F23*G23</f>
        <v>0</v>
      </c>
      <c r="I23" s="28"/>
      <c r="J23" s="29"/>
      <c r="K23" s="28"/>
      <c r="L23" s="29"/>
      <c r="M23" s="142">
        <f t="shared" si="0"/>
        <v>0</v>
      </c>
    </row>
    <row r="24" spans="1:13" s="6" customFormat="1" ht="13.5">
      <c r="A24" s="239"/>
      <c r="B24" s="240"/>
      <c r="C24" s="42" t="s">
        <v>176</v>
      </c>
      <c r="D24" s="27" t="s">
        <v>20</v>
      </c>
      <c r="E24" s="27"/>
      <c r="F24" s="241">
        <v>0.655</v>
      </c>
      <c r="G24" s="27"/>
      <c r="H24" s="29">
        <f>F24*G24</f>
        <v>0</v>
      </c>
      <c r="I24" s="28"/>
      <c r="J24" s="29"/>
      <c r="K24" s="28"/>
      <c r="L24" s="29"/>
      <c r="M24" s="142">
        <f t="shared" si="0"/>
        <v>0</v>
      </c>
    </row>
    <row r="25" spans="1:14" ht="14.25" thickBot="1">
      <c r="A25" s="27"/>
      <c r="B25" s="242"/>
      <c r="C25" s="42" t="s">
        <v>177</v>
      </c>
      <c r="D25" s="46" t="s">
        <v>21</v>
      </c>
      <c r="E25" s="46">
        <v>1.2</v>
      </c>
      <c r="F25" s="122">
        <f>F20*E25</f>
        <v>77.75999999999999</v>
      </c>
      <c r="G25" s="46"/>
      <c r="H25" s="29">
        <f>F25*G25</f>
        <v>0</v>
      </c>
      <c r="I25" s="28"/>
      <c r="J25" s="29"/>
      <c r="K25" s="28"/>
      <c r="L25" s="29"/>
      <c r="M25" s="29">
        <f t="shared" si="0"/>
        <v>0</v>
      </c>
      <c r="N25" s="7" t="s">
        <v>43</v>
      </c>
    </row>
    <row r="26" spans="1:13" s="11" customFormat="1" ht="14.25" thickBot="1">
      <c r="A26" s="243"/>
      <c r="B26" s="244"/>
      <c r="C26" s="128" t="s">
        <v>54</v>
      </c>
      <c r="D26" s="123" t="s">
        <v>0</v>
      </c>
      <c r="E26" s="123">
        <v>0.545</v>
      </c>
      <c r="F26" s="122">
        <f>F20*E26</f>
        <v>35.316</v>
      </c>
      <c r="G26" s="115"/>
      <c r="H26" s="115">
        <f>F26*G26</f>
        <v>0</v>
      </c>
      <c r="I26" s="116"/>
      <c r="J26" s="115"/>
      <c r="K26" s="116"/>
      <c r="L26" s="115"/>
      <c r="M26" s="115">
        <f t="shared" si="0"/>
        <v>0</v>
      </c>
    </row>
    <row r="27" spans="1:13" ht="13.5">
      <c r="A27" s="125"/>
      <c r="B27" s="119"/>
      <c r="C27" s="245" t="s">
        <v>27</v>
      </c>
      <c r="D27" s="113"/>
      <c r="E27" s="113"/>
      <c r="F27" s="246"/>
      <c r="G27" s="113"/>
      <c r="H27" s="114">
        <f>SUM(H9:H26)</f>
        <v>0</v>
      </c>
      <c r="I27" s="114"/>
      <c r="J27" s="114">
        <f>SUM(J9:J26)</f>
        <v>0</v>
      </c>
      <c r="K27" s="114"/>
      <c r="L27" s="114">
        <f>SUM(L9:L26)</f>
        <v>0</v>
      </c>
      <c r="M27" s="114">
        <f>SUM(M9:M26)</f>
        <v>0</v>
      </c>
    </row>
    <row r="28" spans="1:13" ht="15.75">
      <c r="A28" s="41"/>
      <c r="B28" s="41"/>
      <c r="C28" s="227" t="s">
        <v>56</v>
      </c>
      <c r="D28" s="247"/>
      <c r="E28" s="247"/>
      <c r="F28" s="248"/>
      <c r="G28" s="249"/>
      <c r="H28" s="250"/>
      <c r="I28" s="248"/>
      <c r="J28" s="250"/>
      <c r="K28" s="248"/>
      <c r="L28" s="250"/>
      <c r="M28" s="250"/>
    </row>
    <row r="29" spans="1:13" ht="18" customHeight="1">
      <c r="A29" s="27">
        <v>1</v>
      </c>
      <c r="B29" s="41" t="s">
        <v>62</v>
      </c>
      <c r="C29" s="49" t="s">
        <v>178</v>
      </c>
      <c r="D29" s="45" t="s">
        <v>21</v>
      </c>
      <c r="E29" s="45"/>
      <c r="F29" s="31">
        <f>18*60</f>
        <v>1080</v>
      </c>
      <c r="G29" s="27"/>
      <c r="H29" s="29"/>
      <c r="I29" s="28"/>
      <c r="J29" s="29"/>
      <c r="K29" s="28"/>
      <c r="L29" s="29"/>
      <c r="M29" s="29"/>
    </row>
    <row r="30" spans="1:14" ht="13.5">
      <c r="A30" s="27"/>
      <c r="B30" s="27" t="s">
        <v>26</v>
      </c>
      <c r="C30" s="42" t="s">
        <v>11</v>
      </c>
      <c r="D30" s="27" t="s">
        <v>0</v>
      </c>
      <c r="E30" s="27">
        <v>1</v>
      </c>
      <c r="F30" s="29">
        <f>F29*E30</f>
        <v>1080</v>
      </c>
      <c r="G30" s="34"/>
      <c r="H30" s="36"/>
      <c r="I30" s="35"/>
      <c r="J30" s="36">
        <f>F30*I30</f>
        <v>0</v>
      </c>
      <c r="K30" s="35"/>
      <c r="L30" s="36"/>
      <c r="M30" s="129">
        <f>H30+J30+L30</f>
        <v>0</v>
      </c>
      <c r="N30" s="251"/>
    </row>
    <row r="31" spans="1:13" ht="13.5">
      <c r="A31" s="27"/>
      <c r="B31" s="41"/>
      <c r="C31" s="42" t="s">
        <v>19</v>
      </c>
      <c r="D31" s="27" t="s">
        <v>0</v>
      </c>
      <c r="E31" s="27">
        <v>0.0187</v>
      </c>
      <c r="F31" s="29">
        <f>F29*E31</f>
        <v>20.196</v>
      </c>
      <c r="G31" s="34"/>
      <c r="H31" s="36"/>
      <c r="I31" s="35"/>
      <c r="J31" s="36"/>
      <c r="K31" s="36"/>
      <c r="L31" s="36">
        <f>F31*K31</f>
        <v>0</v>
      </c>
      <c r="M31" s="129">
        <f>H31+J31+L31</f>
        <v>0</v>
      </c>
    </row>
    <row r="32" spans="1:14" s="11" customFormat="1" ht="13.5">
      <c r="A32" s="27"/>
      <c r="B32" s="41"/>
      <c r="C32" s="42" t="s">
        <v>84</v>
      </c>
      <c r="D32" s="27" t="s">
        <v>17</v>
      </c>
      <c r="E32" s="27">
        <v>0.0408</v>
      </c>
      <c r="F32" s="29">
        <f>F29*E32</f>
        <v>44.064</v>
      </c>
      <c r="G32" s="34"/>
      <c r="H32" s="36">
        <f>F32*G32</f>
        <v>0</v>
      </c>
      <c r="I32" s="35"/>
      <c r="J32" s="36"/>
      <c r="K32" s="35"/>
      <c r="L32" s="36"/>
      <c r="M32" s="129">
        <f>H32+J32+L32</f>
        <v>0</v>
      </c>
      <c r="N32" s="234"/>
    </row>
    <row r="33" spans="1:13" s="11" customFormat="1" ht="13.5">
      <c r="A33" s="27"/>
      <c r="B33" s="41"/>
      <c r="C33" s="42" t="s">
        <v>12</v>
      </c>
      <c r="D33" s="27" t="s">
        <v>0</v>
      </c>
      <c r="E33" s="27">
        <v>0.0636</v>
      </c>
      <c r="F33" s="29">
        <f>F29*E33</f>
        <v>68.688</v>
      </c>
      <c r="G33" s="36"/>
      <c r="H33" s="36">
        <f>F33*G33</f>
        <v>0</v>
      </c>
      <c r="I33" s="35"/>
      <c r="J33" s="36"/>
      <c r="K33" s="35"/>
      <c r="L33" s="36"/>
      <c r="M33" s="129">
        <f>H33+J33+L33</f>
        <v>0</v>
      </c>
    </row>
    <row r="34" spans="1:13" s="6" customFormat="1" ht="13.5">
      <c r="A34" s="27">
        <v>2</v>
      </c>
      <c r="B34" s="41" t="s">
        <v>57</v>
      </c>
      <c r="C34" s="49" t="s">
        <v>180</v>
      </c>
      <c r="D34" s="45" t="s">
        <v>21</v>
      </c>
      <c r="E34" s="45"/>
      <c r="F34" s="31">
        <v>1080</v>
      </c>
      <c r="G34" s="27"/>
      <c r="H34" s="29"/>
      <c r="I34" s="28"/>
      <c r="J34" s="29"/>
      <c r="K34" s="28"/>
      <c r="L34" s="29"/>
      <c r="M34" s="29"/>
    </row>
    <row r="35" spans="1:13" s="6" customFormat="1" ht="13.5">
      <c r="A35" s="27"/>
      <c r="B35" s="27" t="s">
        <v>26</v>
      </c>
      <c r="C35" s="42" t="s">
        <v>11</v>
      </c>
      <c r="D35" s="27" t="s">
        <v>0</v>
      </c>
      <c r="E35" s="27">
        <v>1</v>
      </c>
      <c r="F35" s="29">
        <f>F34*E35</f>
        <v>1080</v>
      </c>
      <c r="G35" s="34"/>
      <c r="H35" s="36"/>
      <c r="I35" s="35"/>
      <c r="J35" s="36">
        <f>F35*I35</f>
        <v>0</v>
      </c>
      <c r="K35" s="35"/>
      <c r="L35" s="36"/>
      <c r="M35" s="129">
        <f>H35+J35+L35</f>
        <v>0</v>
      </c>
    </row>
    <row r="36" spans="1:13" s="6" customFormat="1" ht="13.5">
      <c r="A36" s="27"/>
      <c r="B36" s="41"/>
      <c r="C36" s="42" t="s">
        <v>18</v>
      </c>
      <c r="D36" s="27" t="s">
        <v>0</v>
      </c>
      <c r="E36" s="27">
        <v>0.2</v>
      </c>
      <c r="F36" s="29">
        <f>F34*E36</f>
        <v>216</v>
      </c>
      <c r="G36" s="34"/>
      <c r="H36" s="36"/>
      <c r="I36" s="35"/>
      <c r="J36" s="36"/>
      <c r="K36" s="36"/>
      <c r="L36" s="36">
        <f>F36*K36</f>
        <v>0</v>
      </c>
      <c r="M36" s="129">
        <f>H36+J36+L36</f>
        <v>0</v>
      </c>
    </row>
    <row r="37" spans="1:13" s="6" customFormat="1" ht="13.5">
      <c r="A37" s="27"/>
      <c r="B37" s="41"/>
      <c r="C37" s="42" t="s">
        <v>179</v>
      </c>
      <c r="D37" s="27" t="s">
        <v>17</v>
      </c>
      <c r="E37" s="27">
        <v>0.11</v>
      </c>
      <c r="F37" s="29">
        <f>F34*E37</f>
        <v>118.8</v>
      </c>
      <c r="G37" s="34"/>
      <c r="H37" s="36">
        <f>F37*G37</f>
        <v>0</v>
      </c>
      <c r="I37" s="35"/>
      <c r="J37" s="36"/>
      <c r="K37" s="35"/>
      <c r="L37" s="36"/>
      <c r="M37" s="129">
        <f>H37+J37+L37</f>
        <v>0</v>
      </c>
    </row>
    <row r="38" spans="1:13" s="6" customFormat="1" ht="25.5">
      <c r="A38" s="27">
        <v>3</v>
      </c>
      <c r="B38" s="41" t="s">
        <v>58</v>
      </c>
      <c r="C38" s="49" t="s">
        <v>303</v>
      </c>
      <c r="D38" s="347" t="s">
        <v>21</v>
      </c>
      <c r="E38" s="347"/>
      <c r="F38" s="364">
        <v>1080</v>
      </c>
      <c r="G38" s="27"/>
      <c r="H38" s="29"/>
      <c r="I38" s="28"/>
      <c r="J38" s="29"/>
      <c r="K38" s="28"/>
      <c r="L38" s="29"/>
      <c r="M38" s="29"/>
    </row>
    <row r="39" spans="1:13" s="6" customFormat="1" ht="13.5">
      <c r="A39" s="27"/>
      <c r="B39" s="27" t="s">
        <v>26</v>
      </c>
      <c r="C39" s="30" t="s">
        <v>11</v>
      </c>
      <c r="D39" s="27" t="s">
        <v>0</v>
      </c>
      <c r="E39" s="27">
        <v>1</v>
      </c>
      <c r="F39" s="29">
        <f>F38*E39</f>
        <v>1080</v>
      </c>
      <c r="G39" s="34"/>
      <c r="H39" s="36"/>
      <c r="I39" s="35"/>
      <c r="J39" s="36">
        <f>F39*I39</f>
        <v>0</v>
      </c>
      <c r="K39" s="35"/>
      <c r="L39" s="36"/>
      <c r="M39" s="129">
        <f>H39+J39+L39</f>
        <v>0</v>
      </c>
    </row>
    <row r="40" spans="1:13" s="6" customFormat="1" ht="13.5">
      <c r="A40" s="27"/>
      <c r="B40" s="41"/>
      <c r="C40" s="30" t="s">
        <v>256</v>
      </c>
      <c r="D40" s="27" t="s">
        <v>257</v>
      </c>
      <c r="E40" s="27">
        <v>0.4</v>
      </c>
      <c r="F40" s="29">
        <f>F38*E40</f>
        <v>432</v>
      </c>
      <c r="G40" s="34"/>
      <c r="H40" s="36">
        <f>G40*F40</f>
        <v>0</v>
      </c>
      <c r="I40" s="35"/>
      <c r="J40" s="36"/>
      <c r="K40" s="36"/>
      <c r="L40" s="36"/>
      <c r="M40" s="129">
        <f>H40+J40+L40</f>
        <v>0</v>
      </c>
    </row>
    <row r="41" spans="1:13" s="6" customFormat="1" ht="13.5">
      <c r="A41" s="27"/>
      <c r="B41" s="41"/>
      <c r="C41" s="30" t="s">
        <v>304</v>
      </c>
      <c r="D41" s="27" t="s">
        <v>21</v>
      </c>
      <c r="E41" s="27">
        <v>1.15</v>
      </c>
      <c r="F41" s="29">
        <f>F38*E41</f>
        <v>1242</v>
      </c>
      <c r="G41" s="34"/>
      <c r="H41" s="36">
        <f>F41*G41</f>
        <v>0</v>
      </c>
      <c r="I41" s="35"/>
      <c r="J41" s="36"/>
      <c r="K41" s="35"/>
      <c r="L41" s="36"/>
      <c r="M41" s="129">
        <f>H41+J41+L41</f>
        <v>0</v>
      </c>
    </row>
    <row r="42" spans="1:13" s="6" customFormat="1" ht="14.25" thickBot="1">
      <c r="A42" s="428"/>
      <c r="B42" s="260"/>
      <c r="C42" s="135" t="s">
        <v>258</v>
      </c>
      <c r="D42" s="429" t="s">
        <v>13</v>
      </c>
      <c r="E42" s="429">
        <v>0.3</v>
      </c>
      <c r="F42" s="127">
        <f>F38*E42</f>
        <v>324</v>
      </c>
      <c r="G42" s="430"/>
      <c r="H42" s="36">
        <f>F42*G42</f>
        <v>0</v>
      </c>
      <c r="I42" s="432"/>
      <c r="J42" s="431"/>
      <c r="K42" s="432"/>
      <c r="L42" s="431"/>
      <c r="M42" s="129">
        <f>H42+J42+L42</f>
        <v>0</v>
      </c>
    </row>
    <row r="43" spans="1:13" s="6" customFormat="1" ht="27">
      <c r="A43" s="252">
        <v>4</v>
      </c>
      <c r="B43" s="253" t="s">
        <v>109</v>
      </c>
      <c r="C43" s="237" t="s">
        <v>120</v>
      </c>
      <c r="D43" s="458" t="s">
        <v>305</v>
      </c>
      <c r="E43" s="458"/>
      <c r="F43" s="459">
        <v>1158</v>
      </c>
      <c r="G43" s="254"/>
      <c r="H43" s="254"/>
      <c r="I43" s="254"/>
      <c r="J43" s="254"/>
      <c r="K43" s="255"/>
      <c r="L43" s="254"/>
      <c r="M43" s="256"/>
    </row>
    <row r="44" spans="1:13" s="6" customFormat="1" ht="13.5">
      <c r="A44" s="225"/>
      <c r="B44" s="27" t="s">
        <v>26</v>
      </c>
      <c r="C44" s="42" t="s">
        <v>28</v>
      </c>
      <c r="D44" s="257" t="s">
        <v>0</v>
      </c>
      <c r="E44" s="258">
        <v>1</v>
      </c>
      <c r="F44" s="258">
        <f>F43*E44</f>
        <v>1158</v>
      </c>
      <c r="G44" s="143"/>
      <c r="H44" s="258"/>
      <c r="I44" s="40"/>
      <c r="J44" s="40">
        <f>F44*I44</f>
        <v>0</v>
      </c>
      <c r="K44" s="40"/>
      <c r="L44" s="40"/>
      <c r="M44" s="40">
        <f>H44+J44+L44</f>
        <v>0</v>
      </c>
    </row>
    <row r="45" spans="1:13" s="6" customFormat="1" ht="13.5">
      <c r="A45" s="225"/>
      <c r="B45" s="257"/>
      <c r="C45" s="30" t="s">
        <v>256</v>
      </c>
      <c r="D45" s="27" t="s">
        <v>257</v>
      </c>
      <c r="E45" s="27">
        <v>0.4</v>
      </c>
      <c r="F45" s="29">
        <f>F43*E45</f>
        <v>463.20000000000005</v>
      </c>
      <c r="G45" s="34"/>
      <c r="H45" s="36">
        <f>G45*F45</f>
        <v>0</v>
      </c>
      <c r="I45" s="35"/>
      <c r="J45" s="36"/>
      <c r="K45" s="36"/>
      <c r="L45" s="36"/>
      <c r="M45" s="129">
        <f>H45+J45+L45</f>
        <v>0</v>
      </c>
    </row>
    <row r="46" spans="1:13" s="6" customFormat="1" ht="13.5">
      <c r="A46" s="39"/>
      <c r="B46" s="257"/>
      <c r="C46" s="42" t="s">
        <v>181</v>
      </c>
      <c r="D46" s="27" t="s">
        <v>21</v>
      </c>
      <c r="E46" s="258">
        <v>2.3</v>
      </c>
      <c r="F46" s="258">
        <f>F43*E46</f>
        <v>2663.3999999999996</v>
      </c>
      <c r="G46" s="40"/>
      <c r="H46" s="40">
        <f>F46*G46</f>
        <v>0</v>
      </c>
      <c r="I46" s="40"/>
      <c r="J46" s="40"/>
      <c r="K46" s="40"/>
      <c r="L46" s="40"/>
      <c r="M46" s="40">
        <f>H46+J46+L46</f>
        <v>0</v>
      </c>
    </row>
    <row r="47" spans="1:13" s="6" customFormat="1" ht="13.5">
      <c r="A47" s="39"/>
      <c r="B47" s="257"/>
      <c r="C47" s="42" t="s">
        <v>258</v>
      </c>
      <c r="D47" s="27" t="s">
        <v>13</v>
      </c>
      <c r="E47" s="27">
        <v>0.3</v>
      </c>
      <c r="F47" s="29">
        <f>F43*E47</f>
        <v>347.4</v>
      </c>
      <c r="G47" s="34"/>
      <c r="H47" s="36">
        <f>F47*G47</f>
        <v>0</v>
      </c>
      <c r="I47" s="35"/>
      <c r="J47" s="36"/>
      <c r="K47" s="35"/>
      <c r="L47" s="36"/>
      <c r="M47" s="129">
        <f>H47+J47+L47</f>
        <v>0</v>
      </c>
    </row>
    <row r="48" spans="1:13" ht="13.5">
      <c r="A48" s="125"/>
      <c r="B48" s="260"/>
      <c r="C48" s="245" t="s">
        <v>33</v>
      </c>
      <c r="D48" s="125"/>
      <c r="E48" s="125"/>
      <c r="F48" s="127"/>
      <c r="G48" s="125"/>
      <c r="H48" s="126">
        <f>SUM(H29:H47)</f>
        <v>0</v>
      </c>
      <c r="I48" s="127"/>
      <c r="J48" s="126">
        <f>SUM(J30:J46)</f>
        <v>0</v>
      </c>
      <c r="K48" s="127"/>
      <c r="L48" s="126">
        <f>SUM(L30:L46)</f>
        <v>0</v>
      </c>
      <c r="M48" s="126">
        <f>SUM(M29:M47)</f>
        <v>0</v>
      </c>
    </row>
    <row r="49" spans="1:14" s="11" customFormat="1" ht="16.5">
      <c r="A49" s="27"/>
      <c r="B49" s="41"/>
      <c r="C49" s="50" t="s">
        <v>68</v>
      </c>
      <c r="D49" s="27"/>
      <c r="E49" s="27"/>
      <c r="F49" s="29"/>
      <c r="G49" s="27"/>
      <c r="H49" s="29"/>
      <c r="I49" s="29"/>
      <c r="J49" s="29"/>
      <c r="K49" s="29"/>
      <c r="L49" s="29"/>
      <c r="M49" s="29"/>
      <c r="N49" s="234"/>
    </row>
    <row r="50" spans="1:13" s="6" customFormat="1" ht="13.5">
      <c r="A50" s="27">
        <v>7</v>
      </c>
      <c r="B50" s="41" t="s">
        <v>59</v>
      </c>
      <c r="C50" s="49" t="s">
        <v>182</v>
      </c>
      <c r="D50" s="46" t="s">
        <v>21</v>
      </c>
      <c r="E50" s="46"/>
      <c r="F50" s="261">
        <v>26</v>
      </c>
      <c r="G50" s="262"/>
      <c r="H50" s="46"/>
      <c r="I50" s="48"/>
      <c r="J50" s="47"/>
      <c r="K50" s="48"/>
      <c r="L50" s="47"/>
      <c r="M50" s="47"/>
    </row>
    <row r="51" spans="1:13" s="6" customFormat="1" ht="13.5">
      <c r="A51" s="27"/>
      <c r="B51" s="27" t="s">
        <v>26</v>
      </c>
      <c r="C51" s="30" t="s">
        <v>11</v>
      </c>
      <c r="D51" s="27" t="s">
        <v>0</v>
      </c>
      <c r="E51" s="27">
        <v>1</v>
      </c>
      <c r="F51" s="29">
        <f>F50*E51</f>
        <v>26</v>
      </c>
      <c r="G51" s="7"/>
      <c r="H51" s="27"/>
      <c r="I51" s="29"/>
      <c r="J51" s="29">
        <f>F51*I51</f>
        <v>0</v>
      </c>
      <c r="K51" s="28"/>
      <c r="L51" s="29"/>
      <c r="M51" s="29">
        <f>H51+J51+L51</f>
        <v>0</v>
      </c>
    </row>
    <row r="52" spans="1:13" s="6" customFormat="1" ht="13.5">
      <c r="A52" s="27"/>
      <c r="B52" s="263"/>
      <c r="C52" s="30" t="s">
        <v>183</v>
      </c>
      <c r="D52" s="27" t="s">
        <v>21</v>
      </c>
      <c r="E52" s="27">
        <v>1</v>
      </c>
      <c r="F52" s="29">
        <f>F50*E52</f>
        <v>26</v>
      </c>
      <c r="G52" s="28"/>
      <c r="H52" s="29">
        <f>F52*G52</f>
        <v>0</v>
      </c>
      <c r="I52" s="28"/>
      <c r="J52" s="29"/>
      <c r="K52" s="28"/>
      <c r="L52" s="29"/>
      <c r="M52" s="29">
        <f>H52+J52+L52</f>
        <v>0</v>
      </c>
    </row>
    <row r="53" spans="1:13" s="6" customFormat="1" ht="16.5" customHeight="1">
      <c r="A53" s="27">
        <v>9</v>
      </c>
      <c r="B53" s="41" t="s">
        <v>59</v>
      </c>
      <c r="C53" s="49" t="s">
        <v>184</v>
      </c>
      <c r="D53" s="46" t="s">
        <v>21</v>
      </c>
      <c r="E53" s="46"/>
      <c r="F53" s="261">
        <v>22</v>
      </c>
      <c r="G53" s="262"/>
      <c r="H53" s="46"/>
      <c r="I53" s="48"/>
      <c r="J53" s="47"/>
      <c r="K53" s="48"/>
      <c r="L53" s="47"/>
      <c r="M53" s="47"/>
    </row>
    <row r="54" spans="1:13" s="6" customFormat="1" ht="16.5" customHeight="1">
      <c r="A54" s="27"/>
      <c r="B54" s="27" t="s">
        <v>26</v>
      </c>
      <c r="C54" s="30" t="s">
        <v>11</v>
      </c>
      <c r="D54" s="27" t="s">
        <v>0</v>
      </c>
      <c r="E54" s="27">
        <v>1</v>
      </c>
      <c r="F54" s="29">
        <f>F53*E54</f>
        <v>22</v>
      </c>
      <c r="G54" s="7"/>
      <c r="H54" s="27"/>
      <c r="I54" s="29"/>
      <c r="J54" s="29">
        <f>F54*I54</f>
        <v>0</v>
      </c>
      <c r="K54" s="28"/>
      <c r="L54" s="29"/>
      <c r="M54" s="29">
        <f>H54+J54+L54</f>
        <v>0</v>
      </c>
    </row>
    <row r="55" spans="1:14" s="6" customFormat="1" ht="17.25" customHeight="1">
      <c r="A55" s="27"/>
      <c r="B55" s="263"/>
      <c r="C55" s="30" t="s">
        <v>187</v>
      </c>
      <c r="D55" s="27" t="s">
        <v>21</v>
      </c>
      <c r="E55" s="27">
        <v>1</v>
      </c>
      <c r="F55" s="29">
        <f>F53*E55</f>
        <v>22</v>
      </c>
      <c r="G55" s="28"/>
      <c r="H55" s="29">
        <f>F55*G55</f>
        <v>0</v>
      </c>
      <c r="I55" s="28"/>
      <c r="J55" s="29"/>
      <c r="K55" s="28"/>
      <c r="L55" s="29"/>
      <c r="M55" s="29">
        <f>H55+J55+L55</f>
        <v>0</v>
      </c>
      <c r="N55" s="96"/>
    </row>
    <row r="56" spans="1:13" s="6" customFormat="1" ht="21.75" customHeight="1">
      <c r="A56" s="27">
        <v>10</v>
      </c>
      <c r="B56" s="41" t="s">
        <v>59</v>
      </c>
      <c r="C56" s="49" t="s">
        <v>186</v>
      </c>
      <c r="D56" s="46" t="s">
        <v>21</v>
      </c>
      <c r="E56" s="46"/>
      <c r="F56" s="261">
        <f>3*1.6</f>
        <v>4.800000000000001</v>
      </c>
      <c r="G56" s="262"/>
      <c r="H56" s="46"/>
      <c r="I56" s="48"/>
      <c r="J56" s="47"/>
      <c r="K56" s="48"/>
      <c r="L56" s="47"/>
      <c r="M56" s="47"/>
    </row>
    <row r="57" spans="1:14" s="11" customFormat="1" ht="15.75" customHeight="1">
      <c r="A57" s="27"/>
      <c r="B57" s="263"/>
      <c r="C57" s="30" t="s">
        <v>203</v>
      </c>
      <c r="D57" s="27" t="s">
        <v>21</v>
      </c>
      <c r="E57" s="27">
        <v>1</v>
      </c>
      <c r="F57" s="29">
        <f>F56*E57</f>
        <v>4.800000000000001</v>
      </c>
      <c r="G57" s="28"/>
      <c r="H57" s="29">
        <f>F57*G57</f>
        <v>0</v>
      </c>
      <c r="I57" s="28"/>
      <c r="J57" s="29"/>
      <c r="K57" s="28"/>
      <c r="L57" s="29"/>
      <c r="M57" s="29">
        <f>H57+J57+L57</f>
        <v>0</v>
      </c>
      <c r="N57" s="89"/>
    </row>
    <row r="58" spans="1:13" s="11" customFormat="1" ht="27.75" customHeight="1">
      <c r="A58" s="39">
        <v>11</v>
      </c>
      <c r="B58" s="264" t="s">
        <v>60</v>
      </c>
      <c r="C58" s="98" t="s">
        <v>185</v>
      </c>
      <c r="D58" s="347" t="s">
        <v>21</v>
      </c>
      <c r="E58" s="214"/>
      <c r="F58" s="364">
        <v>144</v>
      </c>
      <c r="G58" s="46"/>
      <c r="H58" s="47"/>
      <c r="I58" s="48"/>
      <c r="J58" s="47"/>
      <c r="K58" s="48"/>
      <c r="L58" s="47"/>
      <c r="M58" s="47"/>
    </row>
    <row r="59" spans="1:13" s="11" customFormat="1" ht="27.75" thickBot="1">
      <c r="A59" s="243"/>
      <c r="B59" s="244"/>
      <c r="C59" s="265" t="s">
        <v>143</v>
      </c>
      <c r="D59" s="259" t="s">
        <v>21</v>
      </c>
      <c r="E59" s="259">
        <v>1</v>
      </c>
      <c r="F59" s="144">
        <f>F58*E59</f>
        <v>144</v>
      </c>
      <c r="G59" s="365"/>
      <c r="H59" s="144">
        <f>F59*G59</f>
        <v>0</v>
      </c>
      <c r="I59" s="365"/>
      <c r="J59" s="144"/>
      <c r="K59" s="365"/>
      <c r="L59" s="144"/>
      <c r="M59" s="144">
        <f>H59+J59+L59</f>
        <v>0</v>
      </c>
    </row>
    <row r="60" spans="1:15" s="11" customFormat="1" ht="13.5">
      <c r="A60" s="125"/>
      <c r="B60" s="260"/>
      <c r="C60" s="245" t="s">
        <v>48</v>
      </c>
      <c r="D60" s="125"/>
      <c r="E60" s="125"/>
      <c r="F60" s="127"/>
      <c r="G60" s="125"/>
      <c r="H60" s="126">
        <f>SUM(H50:H59)</f>
        <v>0</v>
      </c>
      <c r="I60" s="126"/>
      <c r="J60" s="126">
        <f>SUM(J50:J59)</f>
        <v>0</v>
      </c>
      <c r="K60" s="126"/>
      <c r="L60" s="126">
        <f>SUM(L50:L59)</f>
        <v>0</v>
      </c>
      <c r="M60" s="126">
        <f>SUM(M50:M59)</f>
        <v>0</v>
      </c>
      <c r="O60" s="234"/>
    </row>
    <row r="61" spans="1:13" s="6" customFormat="1" ht="16.5">
      <c r="A61" s="27"/>
      <c r="B61" s="41"/>
      <c r="C61" s="50" t="s">
        <v>69</v>
      </c>
      <c r="D61" s="27"/>
      <c r="E61" s="27"/>
      <c r="F61" s="29"/>
      <c r="G61" s="27"/>
      <c r="H61" s="29"/>
      <c r="I61" s="29"/>
      <c r="J61" s="47"/>
      <c r="K61" s="29"/>
      <c r="L61" s="29"/>
      <c r="M61" s="29"/>
    </row>
    <row r="62" spans="1:13" s="6" customFormat="1" ht="27">
      <c r="A62" s="27">
        <v>12</v>
      </c>
      <c r="B62" s="41" t="s">
        <v>62</v>
      </c>
      <c r="C62" s="49" t="s">
        <v>301</v>
      </c>
      <c r="D62" s="347" t="s">
        <v>21</v>
      </c>
      <c r="E62" s="347"/>
      <c r="F62" s="364">
        <f>2592-72-12-3*36</f>
        <v>2400</v>
      </c>
      <c r="G62" s="27"/>
      <c r="H62" s="29"/>
      <c r="I62" s="28"/>
      <c r="J62" s="29"/>
      <c r="K62" s="28"/>
      <c r="L62" s="29"/>
      <c r="M62" s="29"/>
    </row>
    <row r="63" spans="1:15" s="11" customFormat="1" ht="13.5">
      <c r="A63" s="27"/>
      <c r="B63" s="27" t="s">
        <v>26</v>
      </c>
      <c r="C63" s="42" t="s">
        <v>11</v>
      </c>
      <c r="D63" s="27" t="s">
        <v>0</v>
      </c>
      <c r="E63" s="27">
        <v>1</v>
      </c>
      <c r="F63" s="29">
        <f>F62*E63</f>
        <v>2400</v>
      </c>
      <c r="G63" s="34"/>
      <c r="H63" s="36"/>
      <c r="I63" s="36"/>
      <c r="J63" s="36">
        <f>F63*I63</f>
        <v>0</v>
      </c>
      <c r="K63" s="35"/>
      <c r="L63" s="36"/>
      <c r="M63" s="129">
        <f>H63+J63+L63</f>
        <v>0</v>
      </c>
      <c r="N63" s="234"/>
      <c r="O63" s="89"/>
    </row>
    <row r="64" spans="1:14" s="11" customFormat="1" ht="13.5">
      <c r="A64" s="27"/>
      <c r="B64" s="41"/>
      <c r="C64" s="30" t="s">
        <v>250</v>
      </c>
      <c r="D64" s="27" t="s">
        <v>0</v>
      </c>
      <c r="E64" s="29">
        <v>1</v>
      </c>
      <c r="F64" s="29">
        <f>F65*E64</f>
        <v>192</v>
      </c>
      <c r="G64" s="27"/>
      <c r="H64" s="29"/>
      <c r="I64" s="48"/>
      <c r="J64" s="47"/>
      <c r="K64" s="28"/>
      <c r="L64" s="29">
        <f>F64*K64</f>
        <v>0</v>
      </c>
      <c r="M64" s="177">
        <f>H64+J64+L64</f>
        <v>0</v>
      </c>
      <c r="N64" s="89"/>
    </row>
    <row r="65" spans="1:13" s="11" customFormat="1" ht="13.5">
      <c r="A65" s="27"/>
      <c r="B65" s="41"/>
      <c r="C65" s="42" t="s">
        <v>300</v>
      </c>
      <c r="D65" s="27" t="s">
        <v>17</v>
      </c>
      <c r="E65" s="27">
        <v>0.08</v>
      </c>
      <c r="F65" s="29">
        <f>F62*E65</f>
        <v>192</v>
      </c>
      <c r="G65" s="34"/>
      <c r="H65" s="36">
        <f>F65*G65</f>
        <v>0</v>
      </c>
      <c r="I65" s="35"/>
      <c r="J65" s="36"/>
      <c r="K65" s="35"/>
      <c r="L65" s="36"/>
      <c r="M65" s="129">
        <f>H65+J65+L65</f>
        <v>0</v>
      </c>
    </row>
    <row r="66" spans="1:13" s="11" customFormat="1" ht="16.5" customHeight="1">
      <c r="A66" s="27"/>
      <c r="B66" s="41"/>
      <c r="C66" s="42" t="s">
        <v>259</v>
      </c>
      <c r="D66" s="27" t="s">
        <v>13</v>
      </c>
      <c r="E66" s="27">
        <v>1.5</v>
      </c>
      <c r="F66" s="29">
        <f>F62*E66</f>
        <v>3600</v>
      </c>
      <c r="G66" s="34"/>
      <c r="H66" s="36">
        <f>F66*G66</f>
        <v>0</v>
      </c>
      <c r="I66" s="35"/>
      <c r="J66" s="36"/>
      <c r="K66" s="35"/>
      <c r="L66" s="36"/>
      <c r="M66" s="129">
        <f>H66+J66+L66</f>
        <v>0</v>
      </c>
    </row>
    <row r="67" spans="1:13" s="6" customFormat="1" ht="13.5">
      <c r="A67" s="27"/>
      <c r="B67" s="41"/>
      <c r="C67" s="42" t="s">
        <v>12</v>
      </c>
      <c r="D67" s="27" t="s">
        <v>0</v>
      </c>
      <c r="E67" s="27">
        <v>0.12</v>
      </c>
      <c r="F67" s="29">
        <f>F62*E67</f>
        <v>288</v>
      </c>
      <c r="G67" s="36"/>
      <c r="H67" s="36">
        <f>F67*G67</f>
        <v>0</v>
      </c>
      <c r="I67" s="35"/>
      <c r="J67" s="36"/>
      <c r="K67" s="35"/>
      <c r="L67" s="36"/>
      <c r="M67" s="129">
        <f>H67+J67+L67</f>
        <v>0</v>
      </c>
    </row>
    <row r="68" spans="1:13" s="11" customFormat="1" ht="16.5" customHeight="1">
      <c r="A68" s="27">
        <v>13</v>
      </c>
      <c r="B68" s="41" t="s">
        <v>63</v>
      </c>
      <c r="C68" s="49" t="s">
        <v>188</v>
      </c>
      <c r="D68" s="45" t="s">
        <v>21</v>
      </c>
      <c r="E68" s="45"/>
      <c r="F68" s="31">
        <f>5.88+6.31+9.99+3+3+2.25</f>
        <v>30.43</v>
      </c>
      <c r="G68" s="27"/>
      <c r="H68" s="29"/>
      <c r="I68" s="28"/>
      <c r="J68" s="29"/>
      <c r="K68" s="28"/>
      <c r="L68" s="29"/>
      <c r="M68" s="29"/>
    </row>
    <row r="69" spans="1:13" s="11" customFormat="1" ht="13.5">
      <c r="A69" s="27"/>
      <c r="B69" s="27" t="s">
        <v>26</v>
      </c>
      <c r="C69" s="42" t="s">
        <v>11</v>
      </c>
      <c r="D69" s="27" t="s">
        <v>0</v>
      </c>
      <c r="E69" s="27">
        <v>1</v>
      </c>
      <c r="F69" s="29">
        <f>F68*E69</f>
        <v>30.43</v>
      </c>
      <c r="G69" s="34"/>
      <c r="H69" s="36"/>
      <c r="I69" s="36"/>
      <c r="J69" s="36">
        <f>F69*I69</f>
        <v>0</v>
      </c>
      <c r="K69" s="35"/>
      <c r="L69" s="36"/>
      <c r="M69" s="129">
        <f>H69+J69+L69</f>
        <v>0</v>
      </c>
    </row>
    <row r="70" spans="1:13" s="11" customFormat="1" ht="13.5">
      <c r="A70" s="27"/>
      <c r="B70" s="236"/>
      <c r="C70" s="42" t="s">
        <v>18</v>
      </c>
      <c r="D70" s="27" t="s">
        <v>0</v>
      </c>
      <c r="E70" s="27">
        <v>0.0452</v>
      </c>
      <c r="F70" s="29">
        <f>F68*E70</f>
        <v>1.3754359999999999</v>
      </c>
      <c r="G70" s="34"/>
      <c r="H70" s="36"/>
      <c r="I70" s="36"/>
      <c r="J70" s="36"/>
      <c r="K70" s="36"/>
      <c r="L70" s="36">
        <f>F70*K70</f>
        <v>0</v>
      </c>
      <c r="M70" s="129">
        <f>H70+J70+L70</f>
        <v>0</v>
      </c>
    </row>
    <row r="71" spans="1:13" s="11" customFormat="1" ht="15.75" customHeight="1">
      <c r="A71" s="27"/>
      <c r="B71" s="236"/>
      <c r="C71" s="42" t="s">
        <v>189</v>
      </c>
      <c r="D71" s="27" t="s">
        <v>13</v>
      </c>
      <c r="E71" s="27">
        <v>7.9</v>
      </c>
      <c r="F71" s="29">
        <f>F68*E71</f>
        <v>240.39700000000002</v>
      </c>
      <c r="G71" s="34"/>
      <c r="H71" s="36">
        <f>F71*G71</f>
        <v>0</v>
      </c>
      <c r="I71" s="36"/>
      <c r="J71" s="36"/>
      <c r="K71" s="35"/>
      <c r="L71" s="36"/>
      <c r="M71" s="129">
        <f>H71+J71+L71</f>
        <v>0</v>
      </c>
    </row>
    <row r="72" spans="1:13" s="6" customFormat="1" ht="15.75" customHeight="1">
      <c r="A72" s="27"/>
      <c r="B72" s="236"/>
      <c r="C72" s="42" t="s">
        <v>190</v>
      </c>
      <c r="D72" s="27" t="s">
        <v>21</v>
      </c>
      <c r="E72" s="27">
        <v>1.02</v>
      </c>
      <c r="F72" s="29">
        <f>F68*E72</f>
        <v>31.0386</v>
      </c>
      <c r="G72" s="34"/>
      <c r="H72" s="36">
        <f>F72*G72</f>
        <v>0</v>
      </c>
      <c r="I72" s="36"/>
      <c r="J72" s="36"/>
      <c r="K72" s="35"/>
      <c r="L72" s="36"/>
      <c r="M72" s="129">
        <f>H72+J72+L72</f>
        <v>0</v>
      </c>
    </row>
    <row r="73" spans="1:23" s="6" customFormat="1" ht="13.5">
      <c r="A73" s="27"/>
      <c r="B73" s="236"/>
      <c r="C73" s="42" t="s">
        <v>12</v>
      </c>
      <c r="D73" s="27" t="s">
        <v>0</v>
      </c>
      <c r="E73" s="27">
        <v>0.0466</v>
      </c>
      <c r="F73" s="29">
        <f>F68*E73</f>
        <v>1.4180380000000001</v>
      </c>
      <c r="G73" s="36"/>
      <c r="H73" s="36">
        <f>F73*G73</f>
        <v>0</v>
      </c>
      <c r="I73" s="36"/>
      <c r="J73" s="36"/>
      <c r="K73" s="35"/>
      <c r="L73" s="36"/>
      <c r="M73" s="129">
        <f>H73+J73+L73</f>
        <v>0</v>
      </c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1:23" s="6" customFormat="1" ht="13.5">
      <c r="A74" s="27">
        <v>14</v>
      </c>
      <c r="B74" s="263" t="s">
        <v>109</v>
      </c>
      <c r="C74" s="49" t="s">
        <v>191</v>
      </c>
      <c r="D74" s="45" t="s">
        <v>21</v>
      </c>
      <c r="E74" s="45"/>
      <c r="F74" s="31">
        <f>23.9+23.9+29.56</f>
        <v>77.36</v>
      </c>
      <c r="G74" s="27"/>
      <c r="H74" s="29"/>
      <c r="I74" s="29"/>
      <c r="J74" s="29"/>
      <c r="K74" s="28"/>
      <c r="L74" s="29"/>
      <c r="M74" s="29"/>
      <c r="N74" s="68"/>
      <c r="O74" s="68"/>
      <c r="P74" s="68"/>
      <c r="Q74" s="68"/>
      <c r="R74" s="68"/>
      <c r="S74" s="68"/>
      <c r="T74" s="68"/>
      <c r="U74" s="68"/>
      <c r="V74" s="68"/>
      <c r="W74" s="68"/>
    </row>
    <row r="75" spans="1:23" s="6" customFormat="1" ht="13.5">
      <c r="A75" s="27"/>
      <c r="B75" s="27" t="s">
        <v>26</v>
      </c>
      <c r="C75" s="42" t="s">
        <v>11</v>
      </c>
      <c r="D75" s="27" t="s">
        <v>0</v>
      </c>
      <c r="E75" s="27">
        <v>1</v>
      </c>
      <c r="F75" s="29">
        <f>F74*E75</f>
        <v>77.36</v>
      </c>
      <c r="G75" s="34"/>
      <c r="H75" s="36"/>
      <c r="I75" s="36"/>
      <c r="J75" s="36">
        <f>F75*I75</f>
        <v>0</v>
      </c>
      <c r="K75" s="35"/>
      <c r="L75" s="36"/>
      <c r="M75" s="129">
        <f>H75+J75+L75</f>
        <v>0</v>
      </c>
      <c r="N75" s="68"/>
      <c r="O75" s="68"/>
      <c r="P75" s="68"/>
      <c r="Q75" s="68"/>
      <c r="R75" s="68"/>
      <c r="S75" s="68"/>
      <c r="T75" s="68"/>
      <c r="U75" s="68"/>
      <c r="V75" s="68"/>
      <c r="W75" s="68"/>
    </row>
    <row r="76" spans="1:23" s="6" customFormat="1" ht="13.5">
      <c r="A76" s="27"/>
      <c r="B76" s="236"/>
      <c r="C76" s="42" t="s">
        <v>18</v>
      </c>
      <c r="D76" s="27" t="s">
        <v>0</v>
      </c>
      <c r="E76" s="27">
        <v>0.0452</v>
      </c>
      <c r="F76" s="29">
        <f>F74*E76</f>
        <v>3.496672</v>
      </c>
      <c r="G76" s="34"/>
      <c r="H76" s="36"/>
      <c r="I76" s="35"/>
      <c r="J76" s="36"/>
      <c r="K76" s="36"/>
      <c r="L76" s="36">
        <f>F76*K76</f>
        <v>0</v>
      </c>
      <c r="M76" s="129">
        <f>H76+J76+L76</f>
        <v>0</v>
      </c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3" s="11" customFormat="1" ht="13.5">
      <c r="A77" s="27"/>
      <c r="B77" s="236"/>
      <c r="C77" s="42" t="s">
        <v>192</v>
      </c>
      <c r="D77" s="27" t="s">
        <v>21</v>
      </c>
      <c r="E77" s="27">
        <v>1.05</v>
      </c>
      <c r="F77" s="29">
        <f>F74*E77</f>
        <v>81.22800000000001</v>
      </c>
      <c r="G77" s="34"/>
      <c r="H77" s="36">
        <f>F77*G77</f>
        <v>0</v>
      </c>
      <c r="I77" s="35"/>
      <c r="J77" s="36"/>
      <c r="K77" s="35"/>
      <c r="L77" s="36"/>
      <c r="M77" s="129">
        <f>H77+J77+L77</f>
        <v>0</v>
      </c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11" customFormat="1" ht="13.5">
      <c r="A78" s="27"/>
      <c r="B78" s="236"/>
      <c r="C78" s="42" t="s">
        <v>266</v>
      </c>
      <c r="D78" s="27" t="s">
        <v>21</v>
      </c>
      <c r="E78" s="27">
        <v>1</v>
      </c>
      <c r="F78" s="29">
        <f>F74*E78</f>
        <v>77.36</v>
      </c>
      <c r="G78" s="34"/>
      <c r="H78" s="36">
        <f>F78*G78</f>
        <v>0</v>
      </c>
      <c r="I78" s="35"/>
      <c r="J78" s="36"/>
      <c r="K78" s="35"/>
      <c r="L78" s="36"/>
      <c r="M78" s="129">
        <f>H78+J78+L78</f>
        <v>0</v>
      </c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11" customFormat="1" ht="13.5">
      <c r="A79" s="27"/>
      <c r="B79" s="236"/>
      <c r="C79" s="42" t="s">
        <v>12</v>
      </c>
      <c r="D79" s="27" t="s">
        <v>0</v>
      </c>
      <c r="E79" s="27">
        <v>0.05</v>
      </c>
      <c r="F79" s="29">
        <f>F74*E79</f>
        <v>3.8680000000000003</v>
      </c>
      <c r="G79" s="36"/>
      <c r="H79" s="36">
        <f>F79*G79</f>
        <v>0</v>
      </c>
      <c r="I79" s="35"/>
      <c r="J79" s="36"/>
      <c r="K79" s="35"/>
      <c r="L79" s="36"/>
      <c r="M79" s="129">
        <f>H79+J79+L79</f>
        <v>0</v>
      </c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s="6" customFormat="1" ht="13.5">
      <c r="A80" s="45">
        <v>15</v>
      </c>
      <c r="B80" s="236" t="s">
        <v>64</v>
      </c>
      <c r="C80" s="49" t="s">
        <v>121</v>
      </c>
      <c r="D80" s="45" t="s">
        <v>16</v>
      </c>
      <c r="E80" s="45"/>
      <c r="F80" s="31">
        <f>52.4+55.74</f>
        <v>108.14</v>
      </c>
      <c r="G80" s="27"/>
      <c r="H80" s="29"/>
      <c r="I80" s="28"/>
      <c r="J80" s="29"/>
      <c r="K80" s="28"/>
      <c r="L80" s="29"/>
      <c r="M80" s="29"/>
      <c r="N80" s="68"/>
      <c r="O80" s="68"/>
      <c r="P80" s="68"/>
      <c r="Q80" s="68"/>
      <c r="R80" s="68"/>
      <c r="S80" s="68"/>
      <c r="T80" s="68"/>
      <c r="U80" s="68"/>
      <c r="V80" s="68"/>
      <c r="W80" s="68"/>
    </row>
    <row r="81" spans="1:23" s="6" customFormat="1" ht="13.5">
      <c r="A81" s="27"/>
      <c r="B81" s="27" t="s">
        <v>26</v>
      </c>
      <c r="C81" s="42" t="s">
        <v>11</v>
      </c>
      <c r="D81" s="27" t="s">
        <v>0</v>
      </c>
      <c r="E81" s="27">
        <v>1</v>
      </c>
      <c r="F81" s="29">
        <f>F80*E81</f>
        <v>108.14</v>
      </c>
      <c r="G81" s="34"/>
      <c r="H81" s="36"/>
      <c r="I81" s="36"/>
      <c r="J81" s="36">
        <f>F81*I81</f>
        <v>0</v>
      </c>
      <c r="K81" s="36"/>
      <c r="L81" s="36"/>
      <c r="M81" s="129">
        <f>H81+J81+L81</f>
        <v>0</v>
      </c>
      <c r="N81" s="68"/>
      <c r="O81" s="68"/>
      <c r="P81" s="68"/>
      <c r="Q81" s="68"/>
      <c r="R81" s="68"/>
      <c r="S81" s="68"/>
      <c r="T81" s="68"/>
      <c r="U81" s="68"/>
      <c r="V81" s="68"/>
      <c r="W81" s="68"/>
    </row>
    <row r="82" spans="1:23" s="6" customFormat="1" ht="13.5">
      <c r="A82" s="27"/>
      <c r="B82" s="236"/>
      <c r="C82" s="42" t="s">
        <v>144</v>
      </c>
      <c r="D82" s="27" t="s">
        <v>16</v>
      </c>
      <c r="E82" s="27">
        <v>1.02</v>
      </c>
      <c r="F82" s="29">
        <f>F80*E82</f>
        <v>110.3028</v>
      </c>
      <c r="G82" s="34"/>
      <c r="H82" s="36">
        <f>F82*G82</f>
        <v>0</v>
      </c>
      <c r="I82" s="36"/>
      <c r="J82" s="36"/>
      <c r="K82" s="36"/>
      <c r="L82" s="36"/>
      <c r="M82" s="129">
        <f>H82+J82+L82</f>
        <v>0</v>
      </c>
      <c r="N82" s="68"/>
      <c r="O82" s="68"/>
      <c r="P82" s="68"/>
      <c r="Q82" s="68"/>
      <c r="R82" s="68"/>
      <c r="S82" s="68"/>
      <c r="T82" s="68"/>
      <c r="U82" s="68"/>
      <c r="V82" s="68"/>
      <c r="W82" s="68"/>
    </row>
    <row r="83" spans="1:23" s="6" customFormat="1" ht="14.25" thickBot="1">
      <c r="A83" s="243"/>
      <c r="B83" s="266"/>
      <c r="C83" s="128" t="s">
        <v>12</v>
      </c>
      <c r="D83" s="243" t="s">
        <v>0</v>
      </c>
      <c r="E83" s="243">
        <v>0.043</v>
      </c>
      <c r="F83" s="115">
        <f>F80*E83</f>
        <v>4.65002</v>
      </c>
      <c r="G83" s="131"/>
      <c r="H83" s="131">
        <f>F83*G83</f>
        <v>0</v>
      </c>
      <c r="I83" s="131"/>
      <c r="J83" s="131"/>
      <c r="K83" s="131"/>
      <c r="L83" s="131"/>
      <c r="M83" s="132">
        <f>H83+J83+L83</f>
        <v>0</v>
      </c>
      <c r="N83" s="68"/>
      <c r="O83" s="68"/>
      <c r="P83" s="68"/>
      <c r="Q83" s="68"/>
      <c r="R83" s="68"/>
      <c r="S83" s="68"/>
      <c r="T83" s="68"/>
      <c r="U83" s="68"/>
      <c r="V83" s="68"/>
      <c r="W83" s="68"/>
    </row>
    <row r="84" spans="1:23" s="6" customFormat="1" ht="13.5">
      <c r="A84" s="125"/>
      <c r="B84" s="260"/>
      <c r="C84" s="245" t="s">
        <v>61</v>
      </c>
      <c r="D84" s="125"/>
      <c r="E84" s="125"/>
      <c r="F84" s="127"/>
      <c r="G84" s="125"/>
      <c r="H84" s="126">
        <f>SUM(H62:H83)</f>
        <v>0</v>
      </c>
      <c r="I84" s="126"/>
      <c r="J84" s="126">
        <f>SUM(J62:J83)</f>
        <v>0</v>
      </c>
      <c r="K84" s="126"/>
      <c r="L84" s="126">
        <f>SUM(L62:L83)</f>
        <v>0</v>
      </c>
      <c r="M84" s="126">
        <f>SUM(M62:M83)</f>
        <v>0</v>
      </c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1:23" s="6" customFormat="1" ht="16.5">
      <c r="A85" s="27"/>
      <c r="B85" s="41"/>
      <c r="C85" s="50" t="s">
        <v>71</v>
      </c>
      <c r="D85" s="27"/>
      <c r="E85" s="27"/>
      <c r="F85" s="29"/>
      <c r="G85" s="27"/>
      <c r="H85" s="29"/>
      <c r="I85" s="29"/>
      <c r="J85" s="29"/>
      <c r="K85" s="29"/>
      <c r="L85" s="29"/>
      <c r="M85" s="29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1:23" s="6" customFormat="1" ht="27">
      <c r="A86" s="27">
        <v>16</v>
      </c>
      <c r="B86" s="41"/>
      <c r="C86" s="49" t="s">
        <v>75</v>
      </c>
      <c r="D86" s="45" t="s">
        <v>21</v>
      </c>
      <c r="E86" s="45"/>
      <c r="F86" s="267">
        <v>1782</v>
      </c>
      <c r="G86" s="27"/>
      <c r="H86" s="29"/>
      <c r="I86" s="28"/>
      <c r="J86" s="29"/>
      <c r="K86" s="28"/>
      <c r="L86" s="29"/>
      <c r="M86" s="29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1:23" s="89" customFormat="1" ht="13.5">
      <c r="A87" s="27"/>
      <c r="B87" s="27" t="s">
        <v>26</v>
      </c>
      <c r="C87" s="30" t="s">
        <v>11</v>
      </c>
      <c r="D87" s="27" t="s">
        <v>0</v>
      </c>
      <c r="E87" s="27">
        <v>1</v>
      </c>
      <c r="F87" s="29">
        <f>F86*E87</f>
        <v>1782</v>
      </c>
      <c r="G87" s="34"/>
      <c r="H87" s="36"/>
      <c r="I87" s="36"/>
      <c r="J87" s="36">
        <f>F87*I87</f>
        <v>0</v>
      </c>
      <c r="K87" s="35"/>
      <c r="L87" s="36"/>
      <c r="M87" s="129">
        <f>H87+J87+L87</f>
        <v>0</v>
      </c>
      <c r="N87" s="73"/>
      <c r="O87" s="73"/>
      <c r="P87" s="73"/>
      <c r="Q87" s="73"/>
      <c r="R87" s="73"/>
      <c r="S87" s="73"/>
      <c r="T87" s="73"/>
      <c r="U87" s="73"/>
      <c r="V87" s="73"/>
      <c r="W87" s="73"/>
    </row>
    <row r="88" spans="1:23" s="89" customFormat="1" ht="13.5">
      <c r="A88" s="27"/>
      <c r="B88" s="41"/>
      <c r="C88" s="42" t="s">
        <v>18</v>
      </c>
      <c r="D88" s="27" t="s">
        <v>0</v>
      </c>
      <c r="E88" s="27">
        <v>0.027</v>
      </c>
      <c r="F88" s="29">
        <f>F86*E88</f>
        <v>48.114</v>
      </c>
      <c r="G88" s="34"/>
      <c r="H88" s="36"/>
      <c r="I88" s="35"/>
      <c r="J88" s="36"/>
      <c r="K88" s="36"/>
      <c r="L88" s="36">
        <f>F88*K88</f>
        <v>0</v>
      </c>
      <c r="M88" s="129">
        <f>H88+J88+L88</f>
        <v>0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</row>
    <row r="89" spans="1:23" s="89" customFormat="1" ht="13.5">
      <c r="A89" s="27"/>
      <c r="B89" s="41"/>
      <c r="C89" s="42" t="s">
        <v>65</v>
      </c>
      <c r="D89" s="27" t="s">
        <v>17</v>
      </c>
      <c r="E89" s="27">
        <v>0.03</v>
      </c>
      <c r="F89" s="29">
        <f>F86*E89</f>
        <v>53.46</v>
      </c>
      <c r="G89" s="34"/>
      <c r="H89" s="36">
        <f>F89*G89</f>
        <v>0</v>
      </c>
      <c r="I89" s="35"/>
      <c r="J89" s="36"/>
      <c r="K89" s="35"/>
      <c r="L89" s="36"/>
      <c r="M89" s="129">
        <f>H89+J89+L89</f>
        <v>0</v>
      </c>
      <c r="N89" s="73"/>
      <c r="O89" s="73"/>
      <c r="P89" s="73"/>
      <c r="Q89" s="73"/>
      <c r="R89" s="73"/>
      <c r="S89" s="73"/>
      <c r="T89" s="73"/>
      <c r="U89" s="73"/>
      <c r="V89" s="73"/>
      <c r="W89" s="73"/>
    </row>
    <row r="90" spans="1:23" s="89" customFormat="1" ht="13.5">
      <c r="A90" s="27"/>
      <c r="B90" s="41"/>
      <c r="C90" s="42" t="s">
        <v>12</v>
      </c>
      <c r="D90" s="27" t="s">
        <v>0</v>
      </c>
      <c r="E90" s="27">
        <v>0.007</v>
      </c>
      <c r="F90" s="29">
        <f>F86*E90</f>
        <v>12.474</v>
      </c>
      <c r="G90" s="36"/>
      <c r="H90" s="36">
        <f>F90*G90</f>
        <v>0</v>
      </c>
      <c r="I90" s="35"/>
      <c r="J90" s="36"/>
      <c r="K90" s="35"/>
      <c r="L90" s="36"/>
      <c r="M90" s="129">
        <f>H90+J90+L90</f>
        <v>0</v>
      </c>
      <c r="N90" s="73"/>
      <c r="O90" s="73"/>
      <c r="P90" s="73"/>
      <c r="Q90" s="73"/>
      <c r="R90" s="73"/>
      <c r="S90" s="73"/>
      <c r="T90" s="73"/>
      <c r="U90" s="73"/>
      <c r="V90" s="73"/>
      <c r="W90" s="73"/>
    </row>
    <row r="91" spans="1:23" s="11" customFormat="1" ht="30" customHeight="1">
      <c r="A91" s="27">
        <v>17</v>
      </c>
      <c r="B91" s="268" t="s">
        <v>66</v>
      </c>
      <c r="C91" s="49" t="s">
        <v>193</v>
      </c>
      <c r="D91" s="347" t="s">
        <v>21</v>
      </c>
      <c r="E91" s="347"/>
      <c r="F91" s="366">
        <f>F86</f>
        <v>1782</v>
      </c>
      <c r="G91" s="27"/>
      <c r="H91" s="29"/>
      <c r="I91" s="28"/>
      <c r="J91" s="29"/>
      <c r="K91" s="28"/>
      <c r="L91" s="29"/>
      <c r="M91" s="29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11" customFormat="1" ht="15.75" customHeight="1">
      <c r="A92" s="27"/>
      <c r="B92" s="27" t="s">
        <v>26</v>
      </c>
      <c r="C92" s="42" t="s">
        <v>11</v>
      </c>
      <c r="D92" s="27" t="s">
        <v>0</v>
      </c>
      <c r="E92" s="27">
        <v>1</v>
      </c>
      <c r="F92" s="29">
        <f>F91*E92</f>
        <v>1782</v>
      </c>
      <c r="G92" s="34"/>
      <c r="H92" s="36"/>
      <c r="I92" s="36"/>
      <c r="J92" s="36">
        <f>F92*I92</f>
        <v>0</v>
      </c>
      <c r="K92" s="36"/>
      <c r="L92" s="36"/>
      <c r="M92" s="129">
        <f>H92+J92+L92</f>
        <v>0</v>
      </c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11" customFormat="1" ht="16.5" customHeight="1">
      <c r="A93" s="27"/>
      <c r="B93" s="236"/>
      <c r="C93" s="42" t="s">
        <v>18</v>
      </c>
      <c r="D93" s="27" t="s">
        <v>0</v>
      </c>
      <c r="E93" s="27">
        <v>0.01</v>
      </c>
      <c r="F93" s="29">
        <f>F91*E93</f>
        <v>17.82</v>
      </c>
      <c r="G93" s="34"/>
      <c r="H93" s="36"/>
      <c r="I93" s="36"/>
      <c r="J93" s="36"/>
      <c r="K93" s="36"/>
      <c r="L93" s="36">
        <f>F93*K93</f>
        <v>0</v>
      </c>
      <c r="M93" s="129">
        <f>H93+J93+L93</f>
        <v>0</v>
      </c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11" customFormat="1" ht="17.25" customHeight="1">
      <c r="A94" s="27"/>
      <c r="B94" s="236"/>
      <c r="C94" s="42" t="s">
        <v>74</v>
      </c>
      <c r="D94" s="27" t="s">
        <v>257</v>
      </c>
      <c r="E94" s="27">
        <v>0.3</v>
      </c>
      <c r="F94" s="29">
        <f>F91*E94</f>
        <v>534.6</v>
      </c>
      <c r="G94" s="34"/>
      <c r="H94" s="36">
        <f>F94*G94</f>
        <v>0</v>
      </c>
      <c r="I94" s="36"/>
      <c r="J94" s="36"/>
      <c r="K94" s="36"/>
      <c r="L94" s="36"/>
      <c r="M94" s="129">
        <f>H94+J94+L94</f>
        <v>0</v>
      </c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11" customFormat="1" ht="15.75" customHeight="1">
      <c r="A95" s="27"/>
      <c r="B95" s="236"/>
      <c r="C95" s="42" t="s">
        <v>67</v>
      </c>
      <c r="D95" s="27" t="s">
        <v>13</v>
      </c>
      <c r="E95" s="27">
        <v>2.4</v>
      </c>
      <c r="F95" s="29">
        <f>F91*E95</f>
        <v>4276.8</v>
      </c>
      <c r="G95" s="34"/>
      <c r="H95" s="36">
        <f>F95*G95</f>
        <v>0</v>
      </c>
      <c r="I95" s="36"/>
      <c r="J95" s="36"/>
      <c r="K95" s="36"/>
      <c r="L95" s="36"/>
      <c r="M95" s="129">
        <f>H95+J95+L95</f>
        <v>0</v>
      </c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s="11" customFormat="1" ht="15.75" customHeight="1">
      <c r="A96" s="27"/>
      <c r="B96" s="236"/>
      <c r="C96" s="42" t="s">
        <v>12</v>
      </c>
      <c r="D96" s="27" t="s">
        <v>0</v>
      </c>
      <c r="E96" s="27">
        <v>0.016</v>
      </c>
      <c r="F96" s="29">
        <f>F91*E96</f>
        <v>28.512</v>
      </c>
      <c r="G96" s="36"/>
      <c r="H96" s="36">
        <f>F96*G96</f>
        <v>0</v>
      </c>
      <c r="I96" s="36"/>
      <c r="J96" s="36"/>
      <c r="K96" s="36"/>
      <c r="L96" s="36"/>
      <c r="M96" s="129">
        <f>H96+J96+L96</f>
        <v>0</v>
      </c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8" customHeight="1">
      <c r="A97" s="27">
        <v>18</v>
      </c>
      <c r="B97" s="268" t="s">
        <v>207</v>
      </c>
      <c r="C97" s="49" t="s">
        <v>208</v>
      </c>
      <c r="D97" s="45" t="s">
        <v>21</v>
      </c>
      <c r="E97" s="45"/>
      <c r="F97" s="31">
        <f>2592-F103-F106-60</f>
        <v>2424.21</v>
      </c>
      <c r="G97" s="27"/>
      <c r="H97" s="29"/>
      <c r="I97" s="28"/>
      <c r="J97" s="29"/>
      <c r="K97" s="28"/>
      <c r="L97" s="29"/>
      <c r="M97" s="29"/>
      <c r="N97" s="75"/>
      <c r="O97" s="72"/>
      <c r="P97" s="72"/>
      <c r="Q97" s="72"/>
      <c r="R97" s="72"/>
      <c r="S97" s="72"/>
      <c r="T97" s="72"/>
      <c r="U97" s="72"/>
      <c r="V97" s="72"/>
      <c r="W97" s="72"/>
    </row>
    <row r="98" spans="1:23" ht="15" customHeight="1">
      <c r="A98" s="27"/>
      <c r="B98" s="27" t="s">
        <v>26</v>
      </c>
      <c r="C98" s="42" t="s">
        <v>11</v>
      </c>
      <c r="D98" s="27" t="s">
        <v>0</v>
      </c>
      <c r="E98" s="27">
        <v>1</v>
      </c>
      <c r="F98" s="29">
        <f>F97*E98</f>
        <v>2424.21</v>
      </c>
      <c r="G98" s="34"/>
      <c r="H98" s="36"/>
      <c r="I98" s="36"/>
      <c r="J98" s="36">
        <f>F98*I98</f>
        <v>0</v>
      </c>
      <c r="K98" s="36"/>
      <c r="L98" s="36"/>
      <c r="M98" s="129">
        <f>H98+J98+L98</f>
        <v>0</v>
      </c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1:23" ht="15.75" customHeight="1">
      <c r="A99" s="27"/>
      <c r="B99" s="236"/>
      <c r="C99" s="42" t="s">
        <v>18</v>
      </c>
      <c r="D99" s="27" t="s">
        <v>0</v>
      </c>
      <c r="E99" s="27">
        <v>0.007</v>
      </c>
      <c r="F99" s="29">
        <f>F97*E99</f>
        <v>16.96947</v>
      </c>
      <c r="G99" s="34"/>
      <c r="H99" s="36"/>
      <c r="I99" s="36"/>
      <c r="J99" s="36"/>
      <c r="K99" s="36"/>
      <c r="L99" s="36">
        <f>F99*K99</f>
        <v>0</v>
      </c>
      <c r="M99" s="129">
        <f>H99+J99+L99</f>
        <v>0</v>
      </c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1:23" ht="15" customHeight="1">
      <c r="A100" s="27"/>
      <c r="B100" s="236"/>
      <c r="C100" s="42" t="s">
        <v>74</v>
      </c>
      <c r="D100" s="27" t="s">
        <v>13</v>
      </c>
      <c r="E100" s="27">
        <v>0.3</v>
      </c>
      <c r="F100" s="29">
        <f>F97*E100</f>
        <v>727.263</v>
      </c>
      <c r="G100" s="34"/>
      <c r="H100" s="36">
        <f>F100*G100</f>
        <v>0</v>
      </c>
      <c r="I100" s="36"/>
      <c r="J100" s="36"/>
      <c r="K100" s="36"/>
      <c r="L100" s="36"/>
      <c r="M100" s="129">
        <f>H100+J100+L100</f>
        <v>0</v>
      </c>
      <c r="N100" s="72"/>
      <c r="O100" s="72"/>
      <c r="P100" s="72"/>
      <c r="Q100" s="72"/>
      <c r="R100" s="72"/>
      <c r="S100" s="72"/>
      <c r="T100" s="72"/>
      <c r="U100" s="72"/>
      <c r="V100" s="72"/>
      <c r="W100" s="72"/>
    </row>
    <row r="101" spans="1:23" ht="15.75" customHeight="1">
      <c r="A101" s="27"/>
      <c r="B101" s="236"/>
      <c r="C101" s="42" t="s">
        <v>67</v>
      </c>
      <c r="D101" s="27" t="s">
        <v>13</v>
      </c>
      <c r="E101" s="27">
        <v>0.5</v>
      </c>
      <c r="F101" s="29">
        <f>F97*E101</f>
        <v>1212.105</v>
      </c>
      <c r="G101" s="34"/>
      <c r="H101" s="36">
        <f>F101*G101</f>
        <v>0</v>
      </c>
      <c r="I101" s="36"/>
      <c r="J101" s="36"/>
      <c r="K101" s="36"/>
      <c r="L101" s="36"/>
      <c r="M101" s="129">
        <f>H101+J101+L101</f>
        <v>0</v>
      </c>
      <c r="N101" s="72"/>
      <c r="O101" s="72"/>
      <c r="P101" s="72"/>
      <c r="Q101" s="72"/>
      <c r="R101" s="72"/>
      <c r="S101" s="72"/>
      <c r="T101" s="72"/>
      <c r="U101" s="72"/>
      <c r="V101" s="72"/>
      <c r="W101" s="72"/>
    </row>
    <row r="102" spans="1:23" ht="13.5">
      <c r="A102" s="27"/>
      <c r="B102" s="236"/>
      <c r="C102" s="42" t="s">
        <v>12</v>
      </c>
      <c r="D102" s="27" t="s">
        <v>0</v>
      </c>
      <c r="E102" s="27">
        <v>0.016</v>
      </c>
      <c r="F102" s="29">
        <f>F97*E102</f>
        <v>38.78736</v>
      </c>
      <c r="G102" s="36"/>
      <c r="H102" s="36">
        <f>F102*G102</f>
        <v>0</v>
      </c>
      <c r="I102" s="36"/>
      <c r="J102" s="36"/>
      <c r="K102" s="36"/>
      <c r="L102" s="36"/>
      <c r="M102" s="129">
        <f>H102+J102+L102</f>
        <v>0</v>
      </c>
      <c r="N102" s="72"/>
      <c r="O102" s="72"/>
      <c r="P102" s="72"/>
      <c r="Q102" s="72"/>
      <c r="R102" s="72"/>
      <c r="S102" s="72"/>
      <c r="T102" s="72"/>
      <c r="U102" s="72"/>
      <c r="V102" s="72"/>
      <c r="W102" s="72"/>
    </row>
    <row r="103" spans="1:23" ht="34.5" customHeight="1">
      <c r="A103" s="27">
        <v>19</v>
      </c>
      <c r="B103" s="236" t="s">
        <v>70</v>
      </c>
      <c r="C103" s="367" t="s">
        <v>194</v>
      </c>
      <c r="D103" s="347" t="s">
        <v>21</v>
      </c>
      <c r="E103" s="347"/>
      <c r="F103" s="364">
        <f>F74</f>
        <v>77.36</v>
      </c>
      <c r="G103" s="27"/>
      <c r="H103" s="29"/>
      <c r="I103" s="28"/>
      <c r="J103" s="29"/>
      <c r="K103" s="28"/>
      <c r="L103" s="29"/>
      <c r="M103" s="29"/>
      <c r="N103" s="72"/>
      <c r="O103" s="72"/>
      <c r="P103" s="72"/>
      <c r="Q103" s="72"/>
      <c r="R103" s="72"/>
      <c r="S103" s="72"/>
      <c r="T103" s="72"/>
      <c r="U103" s="72"/>
      <c r="V103" s="72"/>
      <c r="W103" s="72"/>
    </row>
    <row r="104" spans="1:23" ht="13.5">
      <c r="A104" s="269"/>
      <c r="B104" s="27" t="s">
        <v>26</v>
      </c>
      <c r="C104" s="42" t="s">
        <v>11</v>
      </c>
      <c r="D104" s="27" t="s">
        <v>0</v>
      </c>
      <c r="E104" s="27">
        <v>1</v>
      </c>
      <c r="F104" s="29">
        <f>F103*E104</f>
        <v>77.36</v>
      </c>
      <c r="G104" s="34"/>
      <c r="H104" s="36"/>
      <c r="I104" s="36"/>
      <c r="J104" s="36">
        <f>F104*I104</f>
        <v>0</v>
      </c>
      <c r="K104" s="36"/>
      <c r="L104" s="36"/>
      <c r="M104" s="129">
        <f>H104+J104+L104</f>
        <v>0</v>
      </c>
      <c r="N104" s="72"/>
      <c r="O104" s="72"/>
      <c r="P104" s="72"/>
      <c r="Q104" s="72"/>
      <c r="R104" s="72"/>
      <c r="S104" s="72"/>
      <c r="T104" s="72"/>
      <c r="U104" s="72"/>
      <c r="V104" s="72"/>
      <c r="W104" s="72"/>
    </row>
    <row r="105" spans="1:23" ht="13.5">
      <c r="A105" s="269"/>
      <c r="B105" s="41"/>
      <c r="C105" s="42" t="s">
        <v>195</v>
      </c>
      <c r="D105" s="27" t="s">
        <v>21</v>
      </c>
      <c r="E105" s="27">
        <v>1.05</v>
      </c>
      <c r="F105" s="29">
        <f>F103*E105</f>
        <v>81.22800000000001</v>
      </c>
      <c r="G105" s="34"/>
      <c r="H105" s="36">
        <f>F105*G105</f>
        <v>0</v>
      </c>
      <c r="I105" s="36"/>
      <c r="J105" s="36"/>
      <c r="K105" s="36"/>
      <c r="L105" s="36"/>
      <c r="M105" s="129">
        <f>H105+J105+L105</f>
        <v>0</v>
      </c>
      <c r="N105" s="72"/>
      <c r="O105" s="72"/>
      <c r="P105" s="72"/>
      <c r="Q105" s="72"/>
      <c r="R105" s="72"/>
      <c r="S105" s="72"/>
      <c r="T105" s="72"/>
      <c r="U105" s="72"/>
      <c r="V105" s="72"/>
      <c r="W105" s="72"/>
    </row>
    <row r="106" spans="1:23" ht="27">
      <c r="A106" s="27">
        <v>20</v>
      </c>
      <c r="B106" s="236" t="s">
        <v>70</v>
      </c>
      <c r="C106" s="237" t="s">
        <v>196</v>
      </c>
      <c r="D106" s="45" t="s">
        <v>21</v>
      </c>
      <c r="E106" s="45"/>
      <c r="F106" s="31">
        <f>F68</f>
        <v>30.43</v>
      </c>
      <c r="G106" s="27"/>
      <c r="H106" s="29"/>
      <c r="I106" s="28"/>
      <c r="J106" s="29"/>
      <c r="K106" s="28"/>
      <c r="L106" s="29"/>
      <c r="M106" s="29"/>
      <c r="N106" s="72"/>
      <c r="O106" s="72"/>
      <c r="P106" s="72"/>
      <c r="Q106" s="72"/>
      <c r="R106" s="72"/>
      <c r="S106" s="72"/>
      <c r="T106" s="72"/>
      <c r="U106" s="72"/>
      <c r="V106" s="72"/>
      <c r="W106" s="72"/>
    </row>
    <row r="107" spans="1:23" ht="13.5">
      <c r="A107" s="269"/>
      <c r="B107" s="27" t="s">
        <v>26</v>
      </c>
      <c r="C107" s="42" t="s">
        <v>11</v>
      </c>
      <c r="D107" s="27" t="s">
        <v>0</v>
      </c>
      <c r="E107" s="27">
        <v>1</v>
      </c>
      <c r="F107" s="29">
        <f>F106*E107</f>
        <v>30.43</v>
      </c>
      <c r="G107" s="34"/>
      <c r="H107" s="36"/>
      <c r="I107" s="36"/>
      <c r="J107" s="36">
        <f>F107*I107</f>
        <v>0</v>
      </c>
      <c r="K107" s="36"/>
      <c r="L107" s="36"/>
      <c r="M107" s="129">
        <f>H107+J107+L107</f>
        <v>0</v>
      </c>
      <c r="N107" s="72"/>
      <c r="O107" s="72"/>
      <c r="P107" s="72"/>
      <c r="Q107" s="72"/>
      <c r="R107" s="72"/>
      <c r="S107" s="72"/>
      <c r="T107" s="72"/>
      <c r="U107" s="72"/>
      <c r="V107" s="72"/>
      <c r="W107" s="72"/>
    </row>
    <row r="108" spans="1:23" ht="13.5">
      <c r="A108" s="269"/>
      <c r="B108" s="41"/>
      <c r="C108" s="42" t="s">
        <v>197</v>
      </c>
      <c r="D108" s="27" t="s">
        <v>21</v>
      </c>
      <c r="E108" s="27">
        <v>1.05</v>
      </c>
      <c r="F108" s="29">
        <f>F106*E108</f>
        <v>31.9515</v>
      </c>
      <c r="G108" s="34"/>
      <c r="H108" s="36">
        <f>F108*G108</f>
        <v>0</v>
      </c>
      <c r="I108" s="36"/>
      <c r="J108" s="36"/>
      <c r="K108" s="36"/>
      <c r="L108" s="36"/>
      <c r="M108" s="129">
        <f>H108+J108+L108</f>
        <v>0</v>
      </c>
      <c r="N108" s="72"/>
      <c r="O108" s="72"/>
      <c r="P108" s="72"/>
      <c r="Q108" s="72"/>
      <c r="R108" s="72"/>
      <c r="S108" s="72"/>
      <c r="T108" s="72"/>
      <c r="U108" s="72"/>
      <c r="V108" s="72"/>
      <c r="W108" s="72"/>
    </row>
    <row r="109" spans="1:23" ht="30.75" customHeight="1">
      <c r="A109" s="27">
        <v>21</v>
      </c>
      <c r="B109" s="236" t="s">
        <v>198</v>
      </c>
      <c r="C109" s="49" t="s">
        <v>199</v>
      </c>
      <c r="D109" s="347" t="s">
        <v>21</v>
      </c>
      <c r="E109" s="347"/>
      <c r="F109" s="366">
        <v>96</v>
      </c>
      <c r="G109" s="27"/>
      <c r="H109" s="29"/>
      <c r="I109" s="28"/>
      <c r="J109" s="29"/>
      <c r="K109" s="28"/>
      <c r="L109" s="29"/>
      <c r="M109" s="29"/>
      <c r="N109" s="72"/>
      <c r="O109" s="72"/>
      <c r="P109" s="72"/>
      <c r="Q109" s="72"/>
      <c r="R109" s="72"/>
      <c r="S109" s="72"/>
      <c r="T109" s="72"/>
      <c r="U109" s="72"/>
      <c r="V109" s="72"/>
      <c r="W109" s="72"/>
    </row>
    <row r="110" spans="1:23" ht="15.75" customHeight="1">
      <c r="A110" s="269"/>
      <c r="B110" s="27" t="s">
        <v>26</v>
      </c>
      <c r="C110" s="30" t="s">
        <v>11</v>
      </c>
      <c r="D110" s="27" t="s">
        <v>0</v>
      </c>
      <c r="E110" s="27">
        <v>1</v>
      </c>
      <c r="F110" s="29">
        <f>F109*E110</f>
        <v>96</v>
      </c>
      <c r="G110" s="34"/>
      <c r="H110" s="36"/>
      <c r="I110" s="36"/>
      <c r="J110" s="36">
        <f>F110*I110</f>
        <v>0</v>
      </c>
      <c r="K110" s="35"/>
      <c r="L110" s="36"/>
      <c r="M110" s="129">
        <f>H110+J110+L110</f>
        <v>0</v>
      </c>
      <c r="N110" s="72"/>
      <c r="O110" s="72"/>
      <c r="P110" s="72"/>
      <c r="Q110" s="72"/>
      <c r="R110" s="72"/>
      <c r="S110" s="72"/>
      <c r="T110" s="72"/>
      <c r="U110" s="72"/>
      <c r="V110" s="72"/>
      <c r="W110" s="72"/>
    </row>
    <row r="111" spans="1:23" ht="13.5">
      <c r="A111" s="27"/>
      <c r="B111" s="41"/>
      <c r="C111" s="42" t="s">
        <v>18</v>
      </c>
      <c r="D111" s="27" t="s">
        <v>0</v>
      </c>
      <c r="E111" s="27">
        <v>0.02</v>
      </c>
      <c r="F111" s="29">
        <f>F109*E111</f>
        <v>1.92</v>
      </c>
      <c r="G111" s="34"/>
      <c r="H111" s="36"/>
      <c r="I111" s="35"/>
      <c r="J111" s="36"/>
      <c r="K111" s="36"/>
      <c r="L111" s="36">
        <f>F111*K111</f>
        <v>0</v>
      </c>
      <c r="M111" s="129">
        <f>H111+J111+L111</f>
        <v>0</v>
      </c>
      <c r="N111" s="72"/>
      <c r="O111" s="72"/>
      <c r="P111" s="72"/>
      <c r="Q111" s="72"/>
      <c r="R111" s="72"/>
      <c r="S111" s="72"/>
      <c r="T111" s="72"/>
      <c r="U111" s="72"/>
      <c r="V111" s="72"/>
      <c r="W111" s="72"/>
    </row>
    <row r="112" spans="1:23" ht="15" customHeight="1">
      <c r="A112" s="27"/>
      <c r="B112" s="41"/>
      <c r="C112" s="42" t="s">
        <v>201</v>
      </c>
      <c r="D112" s="27" t="s">
        <v>13</v>
      </c>
      <c r="E112" s="27">
        <v>7.9</v>
      </c>
      <c r="F112" s="29">
        <f>F109*E112</f>
        <v>758.4000000000001</v>
      </c>
      <c r="G112" s="34"/>
      <c r="H112" s="36">
        <f>F112*G112</f>
        <v>0</v>
      </c>
      <c r="I112" s="35"/>
      <c r="J112" s="36"/>
      <c r="K112" s="35"/>
      <c r="L112" s="36"/>
      <c r="M112" s="129">
        <f>H112+J112+L112</f>
        <v>0</v>
      </c>
      <c r="N112" s="72"/>
      <c r="O112" s="72"/>
      <c r="P112" s="72"/>
      <c r="Q112" s="72"/>
      <c r="R112" s="72"/>
      <c r="S112" s="72"/>
      <c r="T112" s="72"/>
      <c r="U112" s="72"/>
      <c r="V112" s="72"/>
      <c r="W112" s="72"/>
    </row>
    <row r="113" spans="1:23" ht="13.5">
      <c r="A113" s="27"/>
      <c r="B113" s="41"/>
      <c r="C113" s="42" t="s">
        <v>200</v>
      </c>
      <c r="D113" s="27" t="s">
        <v>21</v>
      </c>
      <c r="E113" s="27">
        <v>1.05</v>
      </c>
      <c r="F113" s="29">
        <f>F109*E113</f>
        <v>100.80000000000001</v>
      </c>
      <c r="G113" s="34"/>
      <c r="H113" s="36">
        <f>F113*G113</f>
        <v>0</v>
      </c>
      <c r="I113" s="35"/>
      <c r="J113" s="36"/>
      <c r="K113" s="35"/>
      <c r="L113" s="36"/>
      <c r="M113" s="129">
        <f>H113+J113+L113</f>
        <v>0</v>
      </c>
      <c r="N113" s="72"/>
      <c r="O113" s="72"/>
      <c r="P113" s="72"/>
      <c r="Q113" s="72"/>
      <c r="R113" s="72"/>
      <c r="S113" s="72"/>
      <c r="T113" s="72"/>
      <c r="U113" s="72"/>
      <c r="V113" s="72"/>
      <c r="W113" s="72"/>
    </row>
    <row r="114" spans="1:23" ht="13.5">
      <c r="A114" s="27"/>
      <c r="B114" s="41"/>
      <c r="C114" s="42" t="s">
        <v>12</v>
      </c>
      <c r="D114" s="27" t="s">
        <v>0</v>
      </c>
      <c r="E114" s="27">
        <v>0.07</v>
      </c>
      <c r="F114" s="29">
        <f>F109*E114</f>
        <v>6.720000000000001</v>
      </c>
      <c r="G114" s="36"/>
      <c r="H114" s="36">
        <f>F114*G114</f>
        <v>0</v>
      </c>
      <c r="I114" s="35"/>
      <c r="J114" s="36"/>
      <c r="K114" s="35"/>
      <c r="L114" s="36"/>
      <c r="M114" s="129">
        <f>H114+J114+L114</f>
        <v>0</v>
      </c>
      <c r="N114" s="72"/>
      <c r="O114" s="72"/>
      <c r="P114" s="72"/>
      <c r="Q114" s="72"/>
      <c r="R114" s="72"/>
      <c r="S114" s="72"/>
      <c r="T114" s="72"/>
      <c r="U114" s="72"/>
      <c r="V114" s="72"/>
      <c r="W114" s="72"/>
    </row>
    <row r="115" spans="1:23" ht="13.5">
      <c r="A115" s="125"/>
      <c r="B115" s="260"/>
      <c r="C115" s="245" t="s">
        <v>116</v>
      </c>
      <c r="D115" s="125"/>
      <c r="E115" s="125"/>
      <c r="F115" s="127"/>
      <c r="G115" s="125"/>
      <c r="H115" s="126">
        <f>SUM(H87:H114)</f>
        <v>0</v>
      </c>
      <c r="I115" s="126"/>
      <c r="J115" s="126">
        <f>SUM(J87:J114)</f>
        <v>0</v>
      </c>
      <c r="K115" s="126"/>
      <c r="L115" s="126">
        <f>SUM(L87:L114)</f>
        <v>0</v>
      </c>
      <c r="M115" s="126">
        <f>SUM(M87:M114)</f>
        <v>0</v>
      </c>
      <c r="N115" s="72"/>
      <c r="O115" s="72"/>
      <c r="P115" s="72"/>
      <c r="Q115" s="72"/>
      <c r="R115" s="72"/>
      <c r="S115" s="72"/>
      <c r="T115" s="72"/>
      <c r="U115" s="72"/>
      <c r="V115" s="72"/>
      <c r="W115" s="72"/>
    </row>
    <row r="116" spans="1:23" ht="18.75" customHeight="1">
      <c r="A116" s="27"/>
      <c r="B116" s="41"/>
      <c r="C116" s="50" t="s">
        <v>72</v>
      </c>
      <c r="D116" s="27"/>
      <c r="E116" s="27"/>
      <c r="F116" s="29"/>
      <c r="G116" s="27"/>
      <c r="H116" s="29"/>
      <c r="I116" s="29"/>
      <c r="J116" s="29"/>
      <c r="K116" s="29"/>
      <c r="L116" s="29"/>
      <c r="M116" s="29"/>
      <c r="N116" s="72"/>
      <c r="O116" s="72"/>
      <c r="P116" s="72"/>
      <c r="Q116" s="72"/>
      <c r="R116" s="72"/>
      <c r="S116" s="72"/>
      <c r="T116" s="72"/>
      <c r="U116" s="72"/>
      <c r="V116" s="72"/>
      <c r="W116" s="72"/>
    </row>
    <row r="117" spans="1:23" ht="27.75" customHeight="1">
      <c r="A117" s="27">
        <v>22</v>
      </c>
      <c r="B117" s="41"/>
      <c r="C117" s="49" t="s">
        <v>75</v>
      </c>
      <c r="D117" s="347" t="s">
        <v>21</v>
      </c>
      <c r="E117" s="347"/>
      <c r="F117" s="366">
        <f>635.2+427.7+180</f>
        <v>1242.9</v>
      </c>
      <c r="G117" s="27"/>
      <c r="H117" s="29"/>
      <c r="I117" s="28"/>
      <c r="J117" s="29"/>
      <c r="K117" s="28"/>
      <c r="L117" s="29"/>
      <c r="M117" s="29"/>
      <c r="N117" s="72"/>
      <c r="O117" s="72"/>
      <c r="P117" s="72"/>
      <c r="Q117" s="72"/>
      <c r="R117" s="72"/>
      <c r="S117" s="72"/>
      <c r="T117" s="72"/>
      <c r="U117" s="72"/>
      <c r="V117" s="72"/>
      <c r="W117" s="72"/>
    </row>
    <row r="118" spans="1:23" ht="13.5">
      <c r="A118" s="27"/>
      <c r="B118" s="27" t="s">
        <v>26</v>
      </c>
      <c r="C118" s="30" t="s">
        <v>11</v>
      </c>
      <c r="D118" s="27" t="s">
        <v>0</v>
      </c>
      <c r="E118" s="27">
        <v>1</v>
      </c>
      <c r="F118" s="29">
        <f>F117*E118</f>
        <v>1242.9</v>
      </c>
      <c r="G118" s="34"/>
      <c r="H118" s="36"/>
      <c r="I118" s="36"/>
      <c r="J118" s="36">
        <f>F118*I118</f>
        <v>0</v>
      </c>
      <c r="K118" s="35"/>
      <c r="L118" s="36"/>
      <c r="M118" s="129">
        <f>H118+J118+L118</f>
        <v>0</v>
      </c>
      <c r="N118" s="72"/>
      <c r="O118" s="72"/>
      <c r="P118" s="72"/>
      <c r="Q118" s="72"/>
      <c r="R118" s="72"/>
      <c r="S118" s="72"/>
      <c r="T118" s="72"/>
      <c r="U118" s="72"/>
      <c r="V118" s="72"/>
      <c r="W118" s="72"/>
    </row>
    <row r="119" spans="1:23" ht="13.5">
      <c r="A119" s="27"/>
      <c r="B119" s="41"/>
      <c r="C119" s="42" t="s">
        <v>18</v>
      </c>
      <c r="D119" s="27" t="s">
        <v>0</v>
      </c>
      <c r="E119" s="27">
        <v>0.027</v>
      </c>
      <c r="F119" s="29">
        <f>F117*E119</f>
        <v>33.5583</v>
      </c>
      <c r="G119" s="34"/>
      <c r="H119" s="36"/>
      <c r="I119" s="35"/>
      <c r="J119" s="36"/>
      <c r="K119" s="36"/>
      <c r="L119" s="36">
        <f>F119*K119</f>
        <v>0</v>
      </c>
      <c r="M119" s="129">
        <f>H119+J119+L119</f>
        <v>0</v>
      </c>
      <c r="N119" s="72"/>
      <c r="O119" s="72"/>
      <c r="P119" s="72"/>
      <c r="Q119" s="72"/>
      <c r="R119" s="72"/>
      <c r="S119" s="72"/>
      <c r="T119" s="72"/>
      <c r="U119" s="72"/>
      <c r="V119" s="72"/>
      <c r="W119" s="72"/>
    </row>
    <row r="120" spans="1:23" ht="13.5">
      <c r="A120" s="27"/>
      <c r="B120" s="41"/>
      <c r="C120" s="42" t="s">
        <v>65</v>
      </c>
      <c r="D120" s="27" t="s">
        <v>17</v>
      </c>
      <c r="E120" s="27">
        <v>0.025</v>
      </c>
      <c r="F120" s="29">
        <f>F117*E120</f>
        <v>31.072500000000005</v>
      </c>
      <c r="G120" s="34"/>
      <c r="H120" s="36">
        <f>F120*G120</f>
        <v>0</v>
      </c>
      <c r="I120" s="35"/>
      <c r="J120" s="36"/>
      <c r="K120" s="35"/>
      <c r="L120" s="36"/>
      <c r="M120" s="129">
        <f>H120+J120+L120</f>
        <v>0</v>
      </c>
      <c r="N120" s="72"/>
      <c r="O120" s="72"/>
      <c r="P120" s="72"/>
      <c r="Q120" s="72"/>
      <c r="R120" s="72"/>
      <c r="S120" s="72"/>
      <c r="T120" s="72"/>
      <c r="U120" s="72"/>
      <c r="V120" s="72"/>
      <c r="W120" s="72"/>
    </row>
    <row r="121" spans="1:23" ht="13.5">
      <c r="A121" s="27"/>
      <c r="B121" s="41"/>
      <c r="C121" s="42" t="s">
        <v>12</v>
      </c>
      <c r="D121" s="27" t="s">
        <v>0</v>
      </c>
      <c r="E121" s="27">
        <v>0.007</v>
      </c>
      <c r="F121" s="29">
        <f>F117*E121</f>
        <v>8.7003</v>
      </c>
      <c r="G121" s="36"/>
      <c r="H121" s="36">
        <f>F121*G121</f>
        <v>0</v>
      </c>
      <c r="I121" s="35"/>
      <c r="J121" s="36"/>
      <c r="K121" s="35"/>
      <c r="L121" s="36"/>
      <c r="M121" s="129">
        <f>H121+J121+L121</f>
        <v>0</v>
      </c>
      <c r="N121" s="72"/>
      <c r="O121" s="72"/>
      <c r="P121" s="72"/>
      <c r="Q121" s="72"/>
      <c r="R121" s="72"/>
      <c r="S121" s="72"/>
      <c r="T121" s="72"/>
      <c r="U121" s="72"/>
      <c r="V121" s="72"/>
      <c r="W121" s="72"/>
    </row>
    <row r="122" spans="1:23" ht="31.5" customHeight="1">
      <c r="A122" s="27">
        <v>23</v>
      </c>
      <c r="B122" s="268" t="s">
        <v>66</v>
      </c>
      <c r="C122" s="49" t="s">
        <v>108</v>
      </c>
      <c r="D122" s="347" t="s">
        <v>21</v>
      </c>
      <c r="E122" s="347"/>
      <c r="F122" s="366">
        <f>F117</f>
        <v>1242.9</v>
      </c>
      <c r="G122" s="27"/>
      <c r="H122" s="29"/>
      <c r="I122" s="28"/>
      <c r="J122" s="29"/>
      <c r="K122" s="28"/>
      <c r="L122" s="29"/>
      <c r="M122" s="29"/>
      <c r="N122" s="72"/>
      <c r="O122" s="72"/>
      <c r="P122" s="72"/>
      <c r="Q122" s="72"/>
      <c r="R122" s="72"/>
      <c r="S122" s="72"/>
      <c r="T122" s="72"/>
      <c r="U122" s="72"/>
      <c r="V122" s="72"/>
      <c r="W122" s="72"/>
    </row>
    <row r="123" spans="1:23" ht="13.5">
      <c r="A123" s="27"/>
      <c r="B123" s="27" t="s">
        <v>26</v>
      </c>
      <c r="C123" s="42" t="s">
        <v>11</v>
      </c>
      <c r="D123" s="27" t="s">
        <v>21</v>
      </c>
      <c r="E123" s="27">
        <v>1</v>
      </c>
      <c r="F123" s="29">
        <f>F122*E123</f>
        <v>1242.9</v>
      </c>
      <c r="G123" s="34"/>
      <c r="H123" s="36"/>
      <c r="I123" s="36"/>
      <c r="J123" s="36">
        <f>F123*I123</f>
        <v>0</v>
      </c>
      <c r="K123" s="36"/>
      <c r="L123" s="36"/>
      <c r="M123" s="129">
        <f>H123+J123+L123</f>
        <v>0</v>
      </c>
      <c r="N123" s="72"/>
      <c r="O123" s="72"/>
      <c r="P123" s="72"/>
      <c r="Q123" s="72"/>
      <c r="R123" s="72"/>
      <c r="S123" s="72"/>
      <c r="T123" s="72"/>
      <c r="U123" s="72"/>
      <c r="V123" s="72"/>
      <c r="W123" s="72"/>
    </row>
    <row r="124" spans="1:23" ht="13.5">
      <c r="A124" s="27"/>
      <c r="B124" s="236"/>
      <c r="C124" s="42" t="s">
        <v>18</v>
      </c>
      <c r="D124" s="27" t="s">
        <v>0</v>
      </c>
      <c r="E124" s="27">
        <v>0.01</v>
      </c>
      <c r="F124" s="29">
        <f>F122*E124</f>
        <v>12.429000000000002</v>
      </c>
      <c r="G124" s="34"/>
      <c r="H124" s="36"/>
      <c r="I124" s="36"/>
      <c r="J124" s="36"/>
      <c r="K124" s="36"/>
      <c r="L124" s="36">
        <f>F124*K124</f>
        <v>0</v>
      </c>
      <c r="M124" s="129">
        <f>H124+J124+L124</f>
        <v>0</v>
      </c>
      <c r="N124" s="72"/>
      <c r="O124" s="72"/>
      <c r="P124" s="72"/>
      <c r="Q124" s="72"/>
      <c r="R124" s="72"/>
      <c r="S124" s="72"/>
      <c r="T124" s="72"/>
      <c r="U124" s="72"/>
      <c r="V124" s="72"/>
      <c r="W124" s="72"/>
    </row>
    <row r="125" spans="1:23" ht="13.5">
      <c r="A125" s="27"/>
      <c r="B125" s="236"/>
      <c r="C125" s="42" t="s">
        <v>74</v>
      </c>
      <c r="D125" s="27" t="s">
        <v>257</v>
      </c>
      <c r="E125" s="27">
        <v>0.4</v>
      </c>
      <c r="F125" s="29">
        <f>F122*E125</f>
        <v>497.1600000000001</v>
      </c>
      <c r="G125" s="34"/>
      <c r="H125" s="36">
        <f>F125*G125</f>
        <v>0</v>
      </c>
      <c r="I125" s="36"/>
      <c r="J125" s="36"/>
      <c r="K125" s="36"/>
      <c r="L125" s="36"/>
      <c r="M125" s="129">
        <f>H125+J125+L125</f>
        <v>0</v>
      </c>
      <c r="N125" s="72"/>
      <c r="O125" s="72"/>
      <c r="P125" s="72"/>
      <c r="Q125" s="72"/>
      <c r="R125" s="72"/>
      <c r="S125" s="72"/>
      <c r="T125" s="72"/>
      <c r="U125" s="72"/>
      <c r="V125" s="72"/>
      <c r="W125" s="72"/>
    </row>
    <row r="126" spans="1:23" ht="13.5">
      <c r="A126" s="27"/>
      <c r="B126" s="236"/>
      <c r="C126" s="42" t="s">
        <v>67</v>
      </c>
      <c r="D126" s="27" t="s">
        <v>13</v>
      </c>
      <c r="E126" s="27">
        <v>2.4</v>
      </c>
      <c r="F126" s="29">
        <f>F122*E126</f>
        <v>2982.96</v>
      </c>
      <c r="G126" s="34"/>
      <c r="H126" s="36">
        <f>F126*G126</f>
        <v>0</v>
      </c>
      <c r="I126" s="36"/>
      <c r="J126" s="36"/>
      <c r="K126" s="36"/>
      <c r="L126" s="36"/>
      <c r="M126" s="129">
        <f>H126+J126+L126</f>
        <v>0</v>
      </c>
      <c r="N126" s="72"/>
      <c r="O126" s="72"/>
      <c r="P126" s="72"/>
      <c r="Q126" s="72"/>
      <c r="R126" s="72"/>
      <c r="S126" s="72"/>
      <c r="T126" s="72"/>
      <c r="U126" s="72"/>
      <c r="V126" s="72"/>
      <c r="W126" s="72"/>
    </row>
    <row r="127" spans="1:23" ht="13.5">
      <c r="A127" s="27"/>
      <c r="B127" s="236"/>
      <c r="C127" s="42" t="s">
        <v>12</v>
      </c>
      <c r="D127" s="27" t="s">
        <v>0</v>
      </c>
      <c r="E127" s="27">
        <v>0.016</v>
      </c>
      <c r="F127" s="29">
        <f>F122*E127</f>
        <v>19.886400000000002</v>
      </c>
      <c r="G127" s="36"/>
      <c r="H127" s="36">
        <f>F127*G127</f>
        <v>0</v>
      </c>
      <c r="I127" s="36"/>
      <c r="J127" s="36"/>
      <c r="K127" s="36"/>
      <c r="L127" s="36"/>
      <c r="M127" s="129">
        <f>H127+J127+L127</f>
        <v>0</v>
      </c>
      <c r="N127" s="72"/>
      <c r="O127" s="72"/>
      <c r="P127" s="72"/>
      <c r="Q127" s="72"/>
      <c r="R127" s="72"/>
      <c r="S127" s="72"/>
      <c r="T127" s="72"/>
      <c r="U127" s="72"/>
      <c r="V127" s="72"/>
      <c r="W127" s="72"/>
    </row>
    <row r="128" spans="1:13" ht="29.25" customHeight="1">
      <c r="A128" s="27">
        <v>24</v>
      </c>
      <c r="B128" s="41" t="s">
        <v>62</v>
      </c>
      <c r="C128" s="49" t="s">
        <v>202</v>
      </c>
      <c r="D128" s="347" t="s">
        <v>21</v>
      </c>
      <c r="E128" s="347"/>
      <c r="F128" s="364">
        <f>12*1.5</f>
        <v>18</v>
      </c>
      <c r="G128" s="27"/>
      <c r="H128" s="29"/>
      <c r="I128" s="28"/>
      <c r="J128" s="29"/>
      <c r="K128" s="28"/>
      <c r="L128" s="29"/>
      <c r="M128" s="29"/>
    </row>
    <row r="129" spans="1:13" ht="13.5">
      <c r="A129" s="27"/>
      <c r="B129" s="27" t="s">
        <v>26</v>
      </c>
      <c r="C129" s="42" t="s">
        <v>11</v>
      </c>
      <c r="D129" s="27" t="s">
        <v>0</v>
      </c>
      <c r="E129" s="27">
        <v>1</v>
      </c>
      <c r="F129" s="29">
        <f>F128*E129</f>
        <v>18</v>
      </c>
      <c r="G129" s="34"/>
      <c r="H129" s="36"/>
      <c r="I129" s="36"/>
      <c r="J129" s="36">
        <f>F129*I129</f>
        <v>0</v>
      </c>
      <c r="K129" s="35"/>
      <c r="L129" s="36"/>
      <c r="M129" s="129">
        <f>H129+J129+L129</f>
        <v>0</v>
      </c>
    </row>
    <row r="130" spans="1:13" ht="13.5">
      <c r="A130" s="27"/>
      <c r="B130" s="41"/>
      <c r="C130" s="42" t="s">
        <v>19</v>
      </c>
      <c r="D130" s="27" t="s">
        <v>0</v>
      </c>
      <c r="E130" s="27">
        <v>0.0187</v>
      </c>
      <c r="F130" s="29">
        <f>F128*E130</f>
        <v>0.3366</v>
      </c>
      <c r="G130" s="34"/>
      <c r="H130" s="36"/>
      <c r="I130" s="35"/>
      <c r="J130" s="36"/>
      <c r="K130" s="36"/>
      <c r="L130" s="36">
        <f>F130*K130</f>
        <v>0</v>
      </c>
      <c r="M130" s="129">
        <f>H130+J130+L130</f>
        <v>0</v>
      </c>
    </row>
    <row r="131" spans="1:13" ht="13.5">
      <c r="A131" s="27"/>
      <c r="B131" s="41"/>
      <c r="C131" s="42" t="s">
        <v>84</v>
      </c>
      <c r="D131" s="27" t="s">
        <v>17</v>
      </c>
      <c r="E131" s="27">
        <v>0.0408</v>
      </c>
      <c r="F131" s="29">
        <f>F128*E131</f>
        <v>0.7344</v>
      </c>
      <c r="G131" s="34"/>
      <c r="H131" s="36">
        <f>F131*G131</f>
        <v>0</v>
      </c>
      <c r="I131" s="35"/>
      <c r="J131" s="36"/>
      <c r="K131" s="35"/>
      <c r="L131" s="36"/>
      <c r="M131" s="129">
        <f>H131+J131+L131</f>
        <v>0</v>
      </c>
    </row>
    <row r="132" spans="1:13" ht="13.5">
      <c r="A132" s="27"/>
      <c r="B132" s="41"/>
      <c r="C132" s="42" t="s">
        <v>44</v>
      </c>
      <c r="D132" s="27" t="s">
        <v>20</v>
      </c>
      <c r="E132" s="27"/>
      <c r="F132" s="32">
        <f>F128*12*0.222/1000</f>
        <v>0.047952</v>
      </c>
      <c r="G132" s="27"/>
      <c r="H132" s="29">
        <f>F132*G132</f>
        <v>0</v>
      </c>
      <c r="I132" s="28"/>
      <c r="J132" s="29"/>
      <c r="K132" s="28"/>
      <c r="L132" s="29"/>
      <c r="M132" s="29">
        <f>H132+J132+L132</f>
        <v>0</v>
      </c>
    </row>
    <row r="133" spans="1:13" ht="13.5">
      <c r="A133" s="27"/>
      <c r="B133" s="41"/>
      <c r="C133" s="42" t="s">
        <v>12</v>
      </c>
      <c r="D133" s="27" t="s">
        <v>0</v>
      </c>
      <c r="E133" s="27">
        <v>0.0636</v>
      </c>
      <c r="F133" s="29">
        <f>F128*E133</f>
        <v>1.1448</v>
      </c>
      <c r="G133" s="36"/>
      <c r="H133" s="36">
        <f>F133*G133</f>
        <v>0</v>
      </c>
      <c r="I133" s="35"/>
      <c r="J133" s="36"/>
      <c r="K133" s="35"/>
      <c r="L133" s="36"/>
      <c r="M133" s="129">
        <f>H133+J133+L133</f>
        <v>0</v>
      </c>
    </row>
    <row r="134" spans="1:13" ht="13.5">
      <c r="A134" s="125"/>
      <c r="B134" s="260"/>
      <c r="C134" s="245" t="s">
        <v>116</v>
      </c>
      <c r="D134" s="125"/>
      <c r="E134" s="125"/>
      <c r="F134" s="127"/>
      <c r="G134" s="125"/>
      <c r="H134" s="126">
        <f>SUM(H118:H133)</f>
        <v>0</v>
      </c>
      <c r="I134" s="126"/>
      <c r="J134" s="126">
        <f>SUM(J118:J133)</f>
        <v>0</v>
      </c>
      <c r="K134" s="126"/>
      <c r="L134" s="126">
        <f>SUM(L118:L133)</f>
        <v>0</v>
      </c>
      <c r="M134" s="126">
        <f>SUM(M118:M133)</f>
        <v>0</v>
      </c>
    </row>
    <row r="135" spans="1:13" ht="16.5">
      <c r="A135" s="27"/>
      <c r="B135" s="41"/>
      <c r="C135" s="50" t="s">
        <v>122</v>
      </c>
      <c r="D135" s="27"/>
      <c r="E135" s="27"/>
      <c r="F135" s="29"/>
      <c r="G135" s="27"/>
      <c r="H135" s="29"/>
      <c r="I135" s="29"/>
      <c r="J135" s="29"/>
      <c r="K135" s="29"/>
      <c r="L135" s="29"/>
      <c r="M135" s="29"/>
    </row>
    <row r="136" spans="1:13" ht="27">
      <c r="A136" s="27">
        <v>25</v>
      </c>
      <c r="B136" s="41"/>
      <c r="C136" s="49" t="s">
        <v>145</v>
      </c>
      <c r="D136" s="347" t="s">
        <v>16</v>
      </c>
      <c r="E136" s="347"/>
      <c r="F136" s="366">
        <f>12*9.2</f>
        <v>110.39999999999999</v>
      </c>
      <c r="G136" s="27"/>
      <c r="H136" s="29"/>
      <c r="I136" s="28"/>
      <c r="J136" s="29"/>
      <c r="K136" s="28"/>
      <c r="L136" s="29"/>
      <c r="M136" s="29"/>
    </row>
    <row r="137" spans="1:13" ht="13.5">
      <c r="A137" s="27"/>
      <c r="B137" s="27" t="s">
        <v>26</v>
      </c>
      <c r="C137" s="30" t="s">
        <v>11</v>
      </c>
      <c r="D137" s="27" t="s">
        <v>0</v>
      </c>
      <c r="E137" s="27">
        <v>1</v>
      </c>
      <c r="F137" s="29">
        <f>F136*E137</f>
        <v>110.39999999999999</v>
      </c>
      <c r="G137" s="34"/>
      <c r="H137" s="36"/>
      <c r="I137" s="36"/>
      <c r="J137" s="36">
        <f>F137*I137</f>
        <v>0</v>
      </c>
      <c r="K137" s="35"/>
      <c r="L137" s="36"/>
      <c r="M137" s="129">
        <f>H137+J137+L137</f>
        <v>0</v>
      </c>
    </row>
    <row r="138" spans="1:13" ht="13.5">
      <c r="A138" s="27"/>
      <c r="B138" s="41"/>
      <c r="C138" s="30" t="s">
        <v>86</v>
      </c>
      <c r="D138" s="27" t="s">
        <v>16</v>
      </c>
      <c r="E138" s="27">
        <v>1</v>
      </c>
      <c r="F138" s="29">
        <f>F136*E138</f>
        <v>110.39999999999999</v>
      </c>
      <c r="G138" s="34"/>
      <c r="H138" s="36">
        <f>F138*G138</f>
        <v>0</v>
      </c>
      <c r="I138" s="36"/>
      <c r="J138" s="36"/>
      <c r="K138" s="35"/>
      <c r="L138" s="36"/>
      <c r="M138" s="129">
        <f>H138+J138+L138</f>
        <v>0</v>
      </c>
    </row>
    <row r="139" spans="1:13" ht="18.75" customHeight="1">
      <c r="A139" s="27">
        <v>26</v>
      </c>
      <c r="B139" s="41"/>
      <c r="C139" s="49" t="s">
        <v>87</v>
      </c>
      <c r="D139" s="45" t="s">
        <v>14</v>
      </c>
      <c r="E139" s="45"/>
      <c r="F139" s="267">
        <v>24</v>
      </c>
      <c r="G139" s="27"/>
      <c r="H139" s="29"/>
      <c r="I139" s="29"/>
      <c r="J139" s="29"/>
      <c r="K139" s="28"/>
      <c r="L139" s="29"/>
      <c r="M139" s="29"/>
    </row>
    <row r="140" spans="1:13" ht="13.5">
      <c r="A140" s="27"/>
      <c r="B140" s="27" t="s">
        <v>26</v>
      </c>
      <c r="C140" s="30" t="s">
        <v>11</v>
      </c>
      <c r="D140" s="27" t="s">
        <v>0</v>
      </c>
      <c r="E140" s="27">
        <v>1</v>
      </c>
      <c r="F140" s="29">
        <f>F139*E140</f>
        <v>24</v>
      </c>
      <c r="G140" s="34"/>
      <c r="H140" s="36"/>
      <c r="I140" s="36"/>
      <c r="J140" s="36">
        <f>F140*I140</f>
        <v>0</v>
      </c>
      <c r="K140" s="35"/>
      <c r="L140" s="36"/>
      <c r="M140" s="129">
        <f>H140+J140+L140</f>
        <v>0</v>
      </c>
    </row>
    <row r="141" spans="1:13" ht="14.25" thickBot="1">
      <c r="A141" s="243"/>
      <c r="B141" s="244"/>
      <c r="C141" s="265" t="s">
        <v>73</v>
      </c>
      <c r="D141" s="243" t="s">
        <v>14</v>
      </c>
      <c r="E141" s="243">
        <v>1</v>
      </c>
      <c r="F141" s="115">
        <f>F139*E141</f>
        <v>24</v>
      </c>
      <c r="G141" s="133"/>
      <c r="H141" s="131">
        <f>F141*G141</f>
        <v>0</v>
      </c>
      <c r="I141" s="130"/>
      <c r="J141" s="131"/>
      <c r="K141" s="130"/>
      <c r="L141" s="131"/>
      <c r="M141" s="132">
        <f>H141+J141+L141</f>
        <v>0</v>
      </c>
    </row>
    <row r="142" spans="1:13" ht="27">
      <c r="A142" s="27">
        <v>27</v>
      </c>
      <c r="B142" s="41"/>
      <c r="C142" s="49" t="s">
        <v>204</v>
      </c>
      <c r="D142" s="347" t="s">
        <v>21</v>
      </c>
      <c r="E142" s="347"/>
      <c r="F142" s="366">
        <v>94</v>
      </c>
      <c r="G142" s="27"/>
      <c r="H142" s="29"/>
      <c r="I142" s="28"/>
      <c r="J142" s="29"/>
      <c r="K142" s="28"/>
      <c r="L142" s="29"/>
      <c r="M142" s="29"/>
    </row>
    <row r="143" spans="1:13" ht="13.5">
      <c r="A143" s="27"/>
      <c r="B143" s="27" t="s">
        <v>26</v>
      </c>
      <c r="C143" s="30" t="s">
        <v>11</v>
      </c>
      <c r="D143" s="27" t="s">
        <v>0</v>
      </c>
      <c r="E143" s="27">
        <v>1</v>
      </c>
      <c r="F143" s="29">
        <f>F142*E143</f>
        <v>94</v>
      </c>
      <c r="G143" s="34"/>
      <c r="H143" s="36"/>
      <c r="I143" s="36"/>
      <c r="J143" s="36">
        <f>F143*I143</f>
        <v>0</v>
      </c>
      <c r="K143" s="35"/>
      <c r="L143" s="36"/>
      <c r="M143" s="129">
        <f>H143+J143+L143</f>
        <v>0</v>
      </c>
    </row>
    <row r="144" spans="1:13" ht="14.25" thickBot="1">
      <c r="A144" s="243"/>
      <c r="B144" s="244"/>
      <c r="C144" s="265" t="s">
        <v>205</v>
      </c>
      <c r="D144" s="243" t="s">
        <v>21</v>
      </c>
      <c r="E144" s="243">
        <v>1.1</v>
      </c>
      <c r="F144" s="115">
        <f>F142*E144</f>
        <v>103.4</v>
      </c>
      <c r="G144" s="133"/>
      <c r="H144" s="131">
        <f>F144*G144</f>
        <v>0</v>
      </c>
      <c r="I144" s="130"/>
      <c r="J144" s="131"/>
      <c r="K144" s="130"/>
      <c r="L144" s="131"/>
      <c r="M144" s="132">
        <f>H144+J144+L144</f>
        <v>0</v>
      </c>
    </row>
    <row r="145" spans="1:13" ht="13.5">
      <c r="A145" s="270"/>
      <c r="B145" s="270"/>
      <c r="C145" s="134" t="s">
        <v>206</v>
      </c>
      <c r="D145" s="271"/>
      <c r="E145" s="271"/>
      <c r="F145" s="272"/>
      <c r="G145" s="271"/>
      <c r="H145" s="126">
        <f>SUM(H137:H144)</f>
        <v>0</v>
      </c>
      <c r="I145" s="273"/>
      <c r="J145" s="126">
        <f>SUM(J137:J144)</f>
        <v>0</v>
      </c>
      <c r="K145" s="273"/>
      <c r="L145" s="126"/>
      <c r="M145" s="126">
        <f>SUM(M137:M144)</f>
        <v>0</v>
      </c>
    </row>
    <row r="146" spans="1:13" ht="13.5">
      <c r="A146" s="27"/>
      <c r="B146" s="27"/>
      <c r="C146" s="49" t="s">
        <v>117</v>
      </c>
      <c r="D146" s="27"/>
      <c r="E146" s="27"/>
      <c r="F146" s="274"/>
      <c r="G146" s="27"/>
      <c r="H146" s="55">
        <f>H27+H48+H60+H84+H115+H134+H145</f>
        <v>0</v>
      </c>
      <c r="I146" s="31"/>
      <c r="J146" s="55">
        <f>J27+J48+J60+J84+J115+J134+J145</f>
        <v>0</v>
      </c>
      <c r="K146" s="29"/>
      <c r="L146" s="55">
        <f>L27+L48+L60+L84+L115+L134+L145</f>
        <v>0</v>
      </c>
      <c r="M146" s="55">
        <f>M27+M48+M60+M84+M115+M134+M145</f>
        <v>0</v>
      </c>
    </row>
    <row r="147" spans="1:13" ht="13.5">
      <c r="A147" s="275"/>
      <c r="B147" s="276"/>
      <c r="C147" s="49" t="s">
        <v>49</v>
      </c>
      <c r="D147" s="45"/>
      <c r="E147" s="54">
        <v>0.1</v>
      </c>
      <c r="F147" s="27"/>
      <c r="G147" s="33"/>
      <c r="H147" s="33"/>
      <c r="I147" s="33"/>
      <c r="J147" s="33"/>
      <c r="K147" s="33"/>
      <c r="L147" s="33"/>
      <c r="M147" s="55">
        <f>E147*M146</f>
        <v>0</v>
      </c>
    </row>
    <row r="148" spans="1:13" ht="13.5">
      <c r="A148" s="275"/>
      <c r="B148" s="276"/>
      <c r="C148" s="49" t="s">
        <v>6</v>
      </c>
      <c r="D148" s="277"/>
      <c r="E148" s="277"/>
      <c r="F148" s="278"/>
      <c r="G148" s="276"/>
      <c r="H148" s="279"/>
      <c r="I148" s="279"/>
      <c r="J148" s="279"/>
      <c r="K148" s="279"/>
      <c r="L148" s="279"/>
      <c r="M148" s="280">
        <f>SUM(M146:M147)</f>
        <v>0</v>
      </c>
    </row>
    <row r="149" spans="1:13" ht="13.5">
      <c r="A149" s="275"/>
      <c r="B149" s="276"/>
      <c r="C149" s="49" t="s">
        <v>50</v>
      </c>
      <c r="D149" s="277"/>
      <c r="E149" s="281">
        <v>0.08</v>
      </c>
      <c r="F149" s="278"/>
      <c r="G149" s="276"/>
      <c r="H149" s="279"/>
      <c r="I149" s="279"/>
      <c r="J149" s="279"/>
      <c r="K149" s="279"/>
      <c r="L149" s="279"/>
      <c r="M149" s="55">
        <f>E149*M148</f>
        <v>0</v>
      </c>
    </row>
    <row r="150" spans="1:13" ht="13.5">
      <c r="A150" s="275"/>
      <c r="B150" s="276"/>
      <c r="C150" s="49" t="s">
        <v>6</v>
      </c>
      <c r="D150" s="277"/>
      <c r="E150" s="277"/>
      <c r="F150" s="278"/>
      <c r="G150" s="276"/>
      <c r="H150" s="279"/>
      <c r="I150" s="279"/>
      <c r="J150" s="279"/>
      <c r="K150" s="279"/>
      <c r="L150" s="279"/>
      <c r="M150" s="280">
        <f>SUM(M148:M149)</f>
        <v>0</v>
      </c>
    </row>
    <row r="151" spans="1:13" ht="13.5">
      <c r="A151" s="78"/>
      <c r="B151" s="282"/>
      <c r="C151" s="57"/>
      <c r="D151" s="69"/>
      <c r="E151" s="283"/>
      <c r="F151" s="284"/>
      <c r="G151" s="282"/>
      <c r="H151" s="285"/>
      <c r="I151" s="285"/>
      <c r="J151" s="285"/>
      <c r="K151" s="70"/>
      <c r="L151" s="70"/>
      <c r="M151" s="71"/>
    </row>
    <row r="152" spans="1:13" ht="13.5">
      <c r="A152" s="78"/>
      <c r="B152" s="8"/>
      <c r="C152" s="58"/>
      <c r="D152" s="69"/>
      <c r="E152" s="69"/>
      <c r="F152" s="95"/>
      <c r="G152" s="69"/>
      <c r="H152" s="70"/>
      <c r="I152" s="70"/>
      <c r="J152" s="70"/>
      <c r="K152" s="70"/>
      <c r="L152" s="70"/>
      <c r="M152" s="71"/>
    </row>
    <row r="153" spans="1:13" ht="12.75">
      <c r="A153" s="6"/>
      <c r="B153" s="6"/>
      <c r="C153" s="6"/>
      <c r="D153" s="6"/>
      <c r="E153" s="6"/>
      <c r="F153" s="9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8"/>
      <c r="C154" s="68"/>
      <c r="D154" s="68"/>
      <c r="E154" s="68"/>
      <c r="F154" s="97"/>
      <c r="G154" s="68"/>
      <c r="H154" s="68"/>
      <c r="I154" s="68"/>
      <c r="J154" s="68"/>
      <c r="K154" s="68"/>
      <c r="L154" s="68"/>
      <c r="M154" s="68"/>
    </row>
    <row r="155" spans="1:13" ht="12.75">
      <c r="A155" s="6"/>
      <c r="B155" s="68"/>
      <c r="C155" s="68"/>
      <c r="D155" s="68"/>
      <c r="E155" s="68"/>
      <c r="F155" s="97"/>
      <c r="G155" s="68"/>
      <c r="H155" s="68"/>
      <c r="I155" s="68"/>
      <c r="J155" s="68"/>
      <c r="K155" s="68"/>
      <c r="L155" s="68"/>
      <c r="M155" s="68"/>
    </row>
    <row r="156" spans="1:13" ht="12.75">
      <c r="A156" s="6"/>
      <c r="B156" s="68"/>
      <c r="C156" s="68"/>
      <c r="D156" s="68"/>
      <c r="E156" s="68"/>
      <c r="F156" s="97"/>
      <c r="G156" s="68"/>
      <c r="H156" s="68"/>
      <c r="I156" s="68"/>
      <c r="J156" s="68"/>
      <c r="K156" s="68"/>
      <c r="L156" s="68"/>
      <c r="M156" s="68"/>
    </row>
    <row r="157" spans="1:13" ht="13.5">
      <c r="A157" s="59"/>
      <c r="B157" s="60"/>
      <c r="C157" s="62"/>
      <c r="D157" s="3"/>
      <c r="E157" s="3"/>
      <c r="F157" s="2"/>
      <c r="G157" s="5"/>
      <c r="H157" s="2"/>
      <c r="I157" s="5"/>
      <c r="J157" s="2"/>
      <c r="K157" s="5"/>
      <c r="L157" s="2"/>
      <c r="M157" s="2"/>
    </row>
    <row r="158" spans="1:13" ht="13.5">
      <c r="A158" s="78"/>
      <c r="B158" s="8"/>
      <c r="C158" s="58"/>
      <c r="D158" s="69"/>
      <c r="E158" s="69"/>
      <c r="F158" s="69"/>
      <c r="G158" s="69"/>
      <c r="H158" s="70"/>
      <c r="I158" s="70"/>
      <c r="J158" s="70"/>
      <c r="K158" s="70"/>
      <c r="L158" s="70"/>
      <c r="M158" s="71"/>
    </row>
    <row r="159" spans="1:13" ht="13.5">
      <c r="A159" s="78"/>
      <c r="B159" s="8"/>
      <c r="C159" s="58"/>
      <c r="D159" s="69"/>
      <c r="E159" s="69"/>
      <c r="F159" s="69"/>
      <c r="G159" s="69"/>
      <c r="H159" s="70"/>
      <c r="I159" s="70"/>
      <c r="J159" s="70"/>
      <c r="K159" s="70"/>
      <c r="L159" s="70"/>
      <c r="M159" s="71"/>
    </row>
    <row r="160" spans="1:13" ht="12.75">
      <c r="A160" s="6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ht="12.75">
      <c r="A161" s="6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</row>
    <row r="162" spans="1:13" ht="12.75">
      <c r="A162" s="6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</row>
    <row r="163" spans="1:13" ht="12.75">
      <c r="A163" s="6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</row>
    <row r="164" spans="1:13" ht="12.75">
      <c r="A164" s="6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</row>
    <row r="165" spans="1:13" ht="12.75">
      <c r="A165" s="6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</row>
    <row r="166" spans="1:13" ht="12.75">
      <c r="A166" s="6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</row>
    <row r="167" spans="2:13" ht="12.75"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2:13" ht="12.75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2:13" ht="12.75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2:13" ht="12.75"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</row>
    <row r="171" spans="1:13" ht="13.5">
      <c r="A171" s="78"/>
      <c r="B171" s="8"/>
      <c r="C171" s="58"/>
      <c r="D171" s="69"/>
      <c r="E171" s="69"/>
      <c r="F171" s="8"/>
      <c r="G171" s="8"/>
      <c r="H171" s="70"/>
      <c r="I171" s="70"/>
      <c r="J171" s="70"/>
      <c r="K171" s="70"/>
      <c r="L171" s="70"/>
      <c r="M171" s="71"/>
    </row>
    <row r="172" spans="1:13" ht="13.5">
      <c r="A172" s="78"/>
      <c r="B172" s="8"/>
      <c r="C172" s="58"/>
      <c r="D172" s="69"/>
      <c r="E172" s="69"/>
      <c r="F172" s="8"/>
      <c r="G172" s="8"/>
      <c r="H172" s="70"/>
      <c r="I172" s="70"/>
      <c r="J172" s="70"/>
      <c r="K172" s="70"/>
      <c r="L172" s="70"/>
      <c r="M172" s="71"/>
    </row>
    <row r="173" spans="1:13" ht="13.5">
      <c r="A173" s="78"/>
      <c r="B173" s="8"/>
      <c r="C173" s="58"/>
      <c r="D173" s="69"/>
      <c r="E173" s="69"/>
      <c r="F173" s="8"/>
      <c r="G173" s="8"/>
      <c r="H173" s="70"/>
      <c r="I173" s="70"/>
      <c r="J173" s="70"/>
      <c r="K173" s="70"/>
      <c r="L173" s="70"/>
      <c r="M173" s="71"/>
    </row>
    <row r="174" spans="1:13" ht="13.5">
      <c r="A174" s="78"/>
      <c r="B174" s="8"/>
      <c r="C174" s="58"/>
      <c r="D174" s="69"/>
      <c r="E174" s="69"/>
      <c r="F174" s="8"/>
      <c r="G174" s="8"/>
      <c r="H174" s="70"/>
      <c r="I174" s="70"/>
      <c r="J174" s="70"/>
      <c r="K174" s="70"/>
      <c r="L174" s="70"/>
      <c r="M174" s="71"/>
    </row>
    <row r="175" spans="1:13" ht="13.5">
      <c r="A175" s="78"/>
      <c r="B175" s="8"/>
      <c r="C175" s="58"/>
      <c r="D175" s="69"/>
      <c r="E175" s="69"/>
      <c r="F175" s="8"/>
      <c r="G175" s="8"/>
      <c r="H175" s="70"/>
      <c r="I175" s="70"/>
      <c r="J175" s="70"/>
      <c r="K175" s="70"/>
      <c r="L175" s="70"/>
      <c r="M175" s="71"/>
    </row>
    <row r="176" spans="1:13" ht="13.5">
      <c r="A176" s="78"/>
      <c r="B176" s="8"/>
      <c r="C176" s="58"/>
      <c r="D176" s="69"/>
      <c r="E176" s="69"/>
      <c r="F176" s="8"/>
      <c r="G176" s="8"/>
      <c r="H176" s="70"/>
      <c r="I176" s="70"/>
      <c r="J176" s="70"/>
      <c r="K176" s="70"/>
      <c r="L176" s="70"/>
      <c r="M176" s="71"/>
    </row>
    <row r="177" spans="1:13" ht="13.5">
      <c r="A177" s="78"/>
      <c r="B177" s="8"/>
      <c r="C177" s="58"/>
      <c r="D177" s="69"/>
      <c r="E177" s="69"/>
      <c r="F177" s="8"/>
      <c r="G177" s="8"/>
      <c r="H177" s="70"/>
      <c r="I177" s="70"/>
      <c r="J177" s="70"/>
      <c r="K177" s="70"/>
      <c r="L177" s="70"/>
      <c r="M177" s="71"/>
    </row>
    <row r="178" spans="1:13" ht="13.5">
      <c r="A178" s="78"/>
      <c r="B178" s="8"/>
      <c r="C178" s="58"/>
      <c r="D178" s="69"/>
      <c r="E178" s="69"/>
      <c r="F178" s="8"/>
      <c r="G178" s="8"/>
      <c r="H178" s="70"/>
      <c r="I178" s="70"/>
      <c r="J178" s="70"/>
      <c r="K178" s="70"/>
      <c r="L178" s="70"/>
      <c r="M178" s="71"/>
    </row>
    <row r="179" spans="1:13" ht="13.5">
      <c r="A179" s="78"/>
      <c r="B179" s="8"/>
      <c r="C179" s="58"/>
      <c r="D179" s="69"/>
      <c r="E179" s="69"/>
      <c r="F179" s="8"/>
      <c r="G179" s="8"/>
      <c r="H179" s="70"/>
      <c r="I179" s="70"/>
      <c r="J179" s="70"/>
      <c r="K179" s="70"/>
      <c r="L179" s="70"/>
      <c r="M179" s="71"/>
    </row>
    <row r="180" spans="1:13" ht="13.5">
      <c r="A180" s="78"/>
      <c r="B180" s="8"/>
      <c r="C180" s="58"/>
      <c r="D180" s="69"/>
      <c r="E180" s="69"/>
      <c r="F180" s="8"/>
      <c r="G180" s="8"/>
      <c r="H180" s="70"/>
      <c r="I180" s="70"/>
      <c r="J180" s="70"/>
      <c r="K180" s="70"/>
      <c r="L180" s="70"/>
      <c r="M180" s="71"/>
    </row>
    <row r="181" spans="1:13" ht="13.5">
      <c r="A181" s="286"/>
      <c r="B181" s="503"/>
      <c r="C181" s="503"/>
      <c r="D181" s="68"/>
      <c r="E181" s="503"/>
      <c r="F181" s="503"/>
      <c r="G181" s="503"/>
      <c r="H181" s="503"/>
      <c r="I181" s="503"/>
      <c r="J181" s="503"/>
      <c r="K181" s="68"/>
      <c r="L181" s="68"/>
      <c r="M181" s="68"/>
    </row>
    <row r="182" spans="1:13" ht="13.5">
      <c r="A182" s="59"/>
      <c r="B182" s="61"/>
      <c r="C182" s="58"/>
      <c r="D182" s="3"/>
      <c r="E182" s="3"/>
      <c r="F182" s="2"/>
      <c r="G182" s="3"/>
      <c r="H182" s="2"/>
      <c r="I182" s="5"/>
      <c r="J182" s="2"/>
      <c r="K182" s="5"/>
      <c r="L182" s="2"/>
      <c r="M182" s="2"/>
    </row>
    <row r="183" spans="1:13" ht="13.5">
      <c r="A183" s="59"/>
      <c r="B183" s="61"/>
      <c r="C183" s="62"/>
      <c r="D183" s="3"/>
      <c r="E183" s="3"/>
      <c r="F183" s="2"/>
      <c r="G183" s="3"/>
      <c r="H183" s="2"/>
      <c r="I183" s="5"/>
      <c r="J183" s="2"/>
      <c r="K183" s="5"/>
      <c r="L183" s="2"/>
      <c r="M183" s="2"/>
    </row>
    <row r="184" spans="1:13" ht="13.5">
      <c r="A184" s="59"/>
      <c r="B184" s="61"/>
      <c r="C184" s="62"/>
      <c r="D184" s="3"/>
      <c r="E184" s="3"/>
      <c r="F184" s="2"/>
      <c r="G184" s="3"/>
      <c r="H184" s="2"/>
      <c r="I184" s="5"/>
      <c r="J184" s="2"/>
      <c r="K184" s="5"/>
      <c r="L184" s="2"/>
      <c r="M184" s="2"/>
    </row>
    <row r="185" spans="1:13" ht="13.5">
      <c r="A185" s="59"/>
      <c r="B185" s="61"/>
      <c r="C185" s="62"/>
      <c r="D185" s="3"/>
      <c r="E185" s="3"/>
      <c r="F185" s="2"/>
      <c r="G185" s="3"/>
      <c r="H185" s="2"/>
      <c r="I185" s="5"/>
      <c r="J185" s="2"/>
      <c r="K185" s="5"/>
      <c r="L185" s="2"/>
      <c r="M185" s="2"/>
    </row>
    <row r="186" spans="1:13" ht="13.5">
      <c r="A186" s="59"/>
      <c r="B186" s="61"/>
      <c r="C186" s="62"/>
      <c r="D186" s="3"/>
      <c r="E186" s="3"/>
      <c r="F186" s="2"/>
      <c r="G186" s="3"/>
      <c r="H186" s="2"/>
      <c r="I186" s="5"/>
      <c r="J186" s="2"/>
      <c r="K186" s="5"/>
      <c r="L186" s="2"/>
      <c r="M186" s="2"/>
    </row>
    <row r="187" spans="1:13" ht="13.5">
      <c r="A187" s="59"/>
      <c r="B187" s="61"/>
      <c r="C187" s="62"/>
      <c r="D187" s="3"/>
      <c r="E187" s="3"/>
      <c r="F187" s="2"/>
      <c r="G187" s="3"/>
      <c r="H187" s="2"/>
      <c r="I187" s="5"/>
      <c r="J187" s="2"/>
      <c r="K187" s="5"/>
      <c r="L187" s="2"/>
      <c r="M187" s="2"/>
    </row>
    <row r="188" spans="1:13" ht="13.5">
      <c r="A188" s="3"/>
      <c r="B188" s="8"/>
      <c r="C188" s="9"/>
      <c r="D188" s="3"/>
      <c r="E188" s="10"/>
      <c r="F188" s="3"/>
      <c r="G188" s="4"/>
      <c r="H188" s="5"/>
      <c r="I188" s="4"/>
      <c r="J188" s="5"/>
      <c r="K188" s="4"/>
      <c r="L188" s="4"/>
      <c r="M188" s="4"/>
    </row>
    <row r="189" spans="1:13" ht="13.5">
      <c r="A189" s="59"/>
      <c r="B189" s="76"/>
      <c r="C189" s="58"/>
      <c r="D189" s="63"/>
      <c r="E189" s="64"/>
      <c r="F189" s="63"/>
      <c r="G189" s="4"/>
      <c r="H189" s="5"/>
      <c r="I189" s="4"/>
      <c r="J189" s="5"/>
      <c r="K189" s="4"/>
      <c r="L189" s="4"/>
      <c r="M189" s="4"/>
    </row>
    <row r="190" spans="1:13" ht="13.5">
      <c r="A190" s="287"/>
      <c r="B190" s="72"/>
      <c r="C190" s="62"/>
      <c r="D190" s="3"/>
      <c r="E190" s="3"/>
      <c r="F190" s="2"/>
      <c r="G190" s="3"/>
      <c r="H190" s="2"/>
      <c r="I190" s="5"/>
      <c r="J190" s="2"/>
      <c r="K190" s="5"/>
      <c r="L190" s="2"/>
      <c r="M190" s="2"/>
    </row>
    <row r="191" spans="1:13" ht="13.5">
      <c r="A191" s="287"/>
      <c r="B191" s="72"/>
      <c r="C191" s="77"/>
      <c r="D191" s="74"/>
      <c r="E191" s="78"/>
      <c r="F191" s="78"/>
      <c r="G191" s="78"/>
      <c r="H191" s="78"/>
      <c r="I191" s="78"/>
      <c r="J191" s="78"/>
      <c r="K191" s="78"/>
      <c r="L191" s="78"/>
      <c r="M191" s="2"/>
    </row>
    <row r="192" spans="1:13" ht="13.5">
      <c r="A192" s="287"/>
      <c r="B192" s="72"/>
      <c r="C192" s="77"/>
      <c r="D192" s="78"/>
      <c r="E192" s="78"/>
      <c r="F192" s="78"/>
      <c r="G192" s="78"/>
      <c r="H192" s="79"/>
      <c r="I192" s="78"/>
      <c r="J192" s="78"/>
      <c r="K192" s="78"/>
      <c r="L192" s="78"/>
      <c r="M192" s="2"/>
    </row>
    <row r="193" spans="1:13" ht="13.5">
      <c r="A193" s="287"/>
      <c r="B193" s="72"/>
      <c r="C193" s="77"/>
      <c r="D193" s="78"/>
      <c r="E193" s="78"/>
      <c r="F193" s="78"/>
      <c r="G193" s="78"/>
      <c r="H193" s="79"/>
      <c r="I193" s="78"/>
      <c r="J193" s="78"/>
      <c r="K193" s="78"/>
      <c r="L193" s="78"/>
      <c r="M193" s="2"/>
    </row>
    <row r="194" spans="1:13" ht="13.5">
      <c r="A194" s="287"/>
      <c r="B194" s="61"/>
      <c r="C194" s="9"/>
      <c r="D194" s="3"/>
      <c r="E194" s="3"/>
      <c r="F194" s="2"/>
      <c r="G194" s="3"/>
      <c r="H194" s="2"/>
      <c r="I194" s="5"/>
      <c r="J194" s="2"/>
      <c r="K194" s="5"/>
      <c r="L194" s="2"/>
      <c r="M194" s="2"/>
    </row>
    <row r="195" spans="1:13" ht="13.5">
      <c r="A195" s="287"/>
      <c r="B195" s="61"/>
      <c r="C195" s="62"/>
      <c r="D195" s="3"/>
      <c r="E195" s="3"/>
      <c r="F195" s="2"/>
      <c r="G195" s="3"/>
      <c r="H195" s="2"/>
      <c r="I195" s="5"/>
      <c r="J195" s="2"/>
      <c r="K195" s="5"/>
      <c r="L195" s="2"/>
      <c r="M195" s="2"/>
    </row>
    <row r="196" spans="1:13" ht="13.5">
      <c r="A196" s="287"/>
      <c r="B196" s="61"/>
      <c r="C196" s="62"/>
      <c r="D196" s="3"/>
      <c r="E196" s="3"/>
      <c r="F196" s="2"/>
      <c r="G196" s="3"/>
      <c r="H196" s="2"/>
      <c r="I196" s="5"/>
      <c r="J196" s="2"/>
      <c r="K196" s="5"/>
      <c r="L196" s="2"/>
      <c r="M196" s="2"/>
    </row>
    <row r="197" spans="1:13" ht="13.5">
      <c r="A197" s="287"/>
      <c r="B197" s="61"/>
      <c r="C197" s="62"/>
      <c r="D197" s="3"/>
      <c r="E197" s="3"/>
      <c r="F197" s="2"/>
      <c r="G197" s="3"/>
      <c r="H197" s="2"/>
      <c r="I197" s="5"/>
      <c r="J197" s="2"/>
      <c r="K197" s="5"/>
      <c r="L197" s="2"/>
      <c r="M197" s="2"/>
    </row>
    <row r="198" spans="1:13" ht="13.5">
      <c r="A198" s="287"/>
      <c r="B198" s="61"/>
      <c r="C198" s="62"/>
      <c r="D198" s="3"/>
      <c r="E198" s="3"/>
      <c r="F198" s="2"/>
      <c r="G198" s="3"/>
      <c r="H198" s="2"/>
      <c r="I198" s="5"/>
      <c r="J198" s="2"/>
      <c r="K198" s="5"/>
      <c r="L198" s="2"/>
      <c r="M198" s="2"/>
    </row>
    <row r="199" spans="1:13" ht="13.5">
      <c r="A199" s="287"/>
      <c r="B199" s="61"/>
      <c r="C199" s="62"/>
      <c r="D199" s="3"/>
      <c r="E199" s="3"/>
      <c r="F199" s="2"/>
      <c r="G199" s="3"/>
      <c r="H199" s="2"/>
      <c r="I199" s="5"/>
      <c r="J199" s="2"/>
      <c r="K199" s="5"/>
      <c r="L199" s="2"/>
      <c r="M199" s="2"/>
    </row>
    <row r="200" spans="1:13" ht="13.5">
      <c r="A200" s="287"/>
      <c r="B200" s="72"/>
      <c r="C200" s="77"/>
      <c r="D200" s="78"/>
      <c r="E200" s="78"/>
      <c r="F200" s="78"/>
      <c r="G200" s="78"/>
      <c r="H200" s="79"/>
      <c r="I200" s="78"/>
      <c r="J200" s="78"/>
      <c r="K200" s="78"/>
      <c r="L200" s="78"/>
      <c r="M200" s="2"/>
    </row>
    <row r="201" spans="1:13" ht="13.5">
      <c r="A201" s="287"/>
      <c r="B201" s="72"/>
      <c r="C201" s="58"/>
      <c r="D201" s="65"/>
      <c r="E201" s="64"/>
      <c r="F201" s="80"/>
      <c r="G201" s="72"/>
      <c r="H201" s="72"/>
      <c r="I201" s="72"/>
      <c r="J201" s="72"/>
      <c r="K201" s="72"/>
      <c r="L201" s="72"/>
      <c r="M201" s="72"/>
    </row>
    <row r="202" spans="1:13" ht="13.5">
      <c r="A202" s="287"/>
      <c r="B202" s="72"/>
      <c r="C202" s="62"/>
      <c r="D202" s="3"/>
      <c r="E202" s="81"/>
      <c r="F202" s="82"/>
      <c r="G202" s="3"/>
      <c r="H202" s="2"/>
      <c r="I202" s="5"/>
      <c r="J202" s="2"/>
      <c r="K202" s="5"/>
      <c r="L202" s="2"/>
      <c r="M202" s="2"/>
    </row>
    <row r="203" spans="1:13" ht="13.5">
      <c r="A203" s="287"/>
      <c r="B203" s="72"/>
      <c r="C203" s="77"/>
      <c r="D203" s="74"/>
      <c r="E203" s="78"/>
      <c r="F203" s="78"/>
      <c r="G203" s="78"/>
      <c r="H203" s="78"/>
      <c r="I203" s="78"/>
      <c r="J203" s="78"/>
      <c r="K203" s="78"/>
      <c r="L203" s="78"/>
      <c r="M203" s="2"/>
    </row>
    <row r="204" spans="1:13" ht="13.5">
      <c r="A204" s="287"/>
      <c r="B204" s="72"/>
      <c r="C204" s="77"/>
      <c r="D204" s="78"/>
      <c r="E204" s="78"/>
      <c r="F204" s="78"/>
      <c r="G204" s="78"/>
      <c r="H204" s="79"/>
      <c r="I204" s="78"/>
      <c r="J204" s="78"/>
      <c r="K204" s="78"/>
      <c r="L204" s="78"/>
      <c r="M204" s="2"/>
    </row>
    <row r="205" spans="1:13" ht="13.5">
      <c r="A205" s="287"/>
      <c r="B205" s="72"/>
      <c r="C205" s="83"/>
      <c r="D205" s="72"/>
      <c r="E205" s="72"/>
      <c r="F205" s="72"/>
      <c r="G205" s="72"/>
      <c r="H205" s="72"/>
      <c r="I205" s="72"/>
      <c r="J205" s="72"/>
      <c r="K205" s="72"/>
      <c r="L205" s="72"/>
      <c r="M205" s="72"/>
    </row>
    <row r="206" spans="1:13" ht="13.5">
      <c r="A206" s="59"/>
      <c r="B206" s="61"/>
      <c r="C206" s="58"/>
      <c r="D206" s="3"/>
      <c r="E206" s="3"/>
      <c r="F206" s="2"/>
      <c r="G206" s="3"/>
      <c r="H206" s="2"/>
      <c r="I206" s="5"/>
      <c r="J206" s="2"/>
      <c r="K206" s="5"/>
      <c r="L206" s="2"/>
      <c r="M206" s="2"/>
    </row>
    <row r="207" spans="1:13" ht="13.5">
      <c r="A207" s="59"/>
      <c r="B207" s="61"/>
      <c r="C207" s="62"/>
      <c r="D207" s="3"/>
      <c r="E207" s="3"/>
      <c r="F207" s="2"/>
      <c r="G207" s="3"/>
      <c r="H207" s="2"/>
      <c r="I207" s="5"/>
      <c r="J207" s="2"/>
      <c r="K207" s="5"/>
      <c r="L207" s="2"/>
      <c r="M207" s="2"/>
    </row>
    <row r="208" spans="1:13" ht="13.5">
      <c r="A208" s="59"/>
      <c r="B208" s="61"/>
      <c r="C208" s="62"/>
      <c r="D208" s="3"/>
      <c r="E208" s="3"/>
      <c r="F208" s="2"/>
      <c r="G208" s="3"/>
      <c r="H208" s="2"/>
      <c r="I208" s="5"/>
      <c r="J208" s="2"/>
      <c r="K208" s="5"/>
      <c r="L208" s="2"/>
      <c r="M208" s="2"/>
    </row>
    <row r="209" spans="1:13" ht="13.5">
      <c r="A209" s="59"/>
      <c r="B209" s="61"/>
      <c r="C209" s="62"/>
      <c r="D209" s="3"/>
      <c r="E209" s="3"/>
      <c r="F209" s="2"/>
      <c r="G209" s="3"/>
      <c r="H209" s="2"/>
      <c r="I209" s="5"/>
      <c r="J209" s="2"/>
      <c r="K209" s="5"/>
      <c r="L209" s="2"/>
      <c r="M209" s="2"/>
    </row>
    <row r="210" spans="1:13" ht="13.5">
      <c r="A210" s="59"/>
      <c r="B210" s="61"/>
      <c r="C210" s="62"/>
      <c r="D210" s="3"/>
      <c r="E210" s="3"/>
      <c r="F210" s="2"/>
      <c r="G210" s="3"/>
      <c r="H210" s="2"/>
      <c r="I210" s="5"/>
      <c r="J210" s="2"/>
      <c r="K210" s="5"/>
      <c r="L210" s="2"/>
      <c r="M210" s="2"/>
    </row>
    <row r="211" spans="1:13" ht="13.5">
      <c r="A211" s="59"/>
      <c r="B211" s="61"/>
      <c r="C211" s="62"/>
      <c r="D211" s="3"/>
      <c r="E211" s="3"/>
      <c r="F211" s="2"/>
      <c r="G211" s="3"/>
      <c r="H211" s="2"/>
      <c r="I211" s="5"/>
      <c r="J211" s="2"/>
      <c r="K211" s="5"/>
      <c r="L211" s="2"/>
      <c r="M211" s="2"/>
    </row>
    <row r="212" spans="1:13" ht="13.5">
      <c r="A212" s="288"/>
      <c r="B212" s="84"/>
      <c r="C212" s="83"/>
      <c r="D212" s="85"/>
      <c r="E212" s="85"/>
      <c r="F212" s="85"/>
      <c r="G212" s="78"/>
      <c r="H212" s="78"/>
      <c r="I212" s="78"/>
      <c r="J212" s="78"/>
      <c r="K212" s="78"/>
      <c r="L212" s="78"/>
      <c r="M212" s="78"/>
    </row>
    <row r="213" spans="1:13" ht="13.5">
      <c r="A213" s="288"/>
      <c r="B213" s="78"/>
      <c r="C213" s="9"/>
      <c r="D213" s="3"/>
      <c r="E213" s="3"/>
      <c r="F213" s="2"/>
      <c r="G213" s="3"/>
      <c r="H213" s="2"/>
      <c r="I213" s="66"/>
      <c r="J213" s="2"/>
      <c r="K213" s="5"/>
      <c r="L213" s="2"/>
      <c r="M213" s="2"/>
    </row>
    <row r="214" spans="1:13" ht="13.5">
      <c r="A214" s="288"/>
      <c r="B214" s="78"/>
      <c r="C214" s="9"/>
      <c r="D214" s="3"/>
      <c r="E214" s="3"/>
      <c r="F214" s="2"/>
      <c r="G214" s="3"/>
      <c r="H214" s="2"/>
      <c r="I214" s="5"/>
      <c r="J214" s="2"/>
      <c r="K214" s="5"/>
      <c r="L214" s="2"/>
      <c r="M214" s="2"/>
    </row>
    <row r="215" spans="1:13" ht="13.5">
      <c r="A215" s="288"/>
      <c r="B215" s="78"/>
      <c r="C215" s="9"/>
      <c r="D215" s="3"/>
      <c r="E215" s="3"/>
      <c r="F215" s="2"/>
      <c r="G215" s="3"/>
      <c r="H215" s="2"/>
      <c r="I215" s="5"/>
      <c r="J215" s="2"/>
      <c r="K215" s="5"/>
      <c r="L215" s="2"/>
      <c r="M215" s="2"/>
    </row>
    <row r="216" spans="1:13" ht="13.5">
      <c r="A216" s="288"/>
      <c r="B216" s="78"/>
      <c r="C216" s="9"/>
      <c r="D216" s="3"/>
      <c r="E216" s="3"/>
      <c r="F216" s="2"/>
      <c r="G216" s="3"/>
      <c r="H216" s="2"/>
      <c r="I216" s="5"/>
      <c r="J216" s="2"/>
      <c r="K216" s="5"/>
      <c r="L216" s="2"/>
      <c r="M216" s="2"/>
    </row>
    <row r="217" spans="1:13" ht="13.5">
      <c r="A217" s="288"/>
      <c r="B217" s="78"/>
      <c r="C217" s="9"/>
      <c r="D217" s="3"/>
      <c r="E217" s="3"/>
      <c r="F217" s="2"/>
      <c r="G217" s="3"/>
      <c r="H217" s="2"/>
      <c r="I217" s="5"/>
      <c r="J217" s="2"/>
      <c r="K217" s="5"/>
      <c r="L217" s="2"/>
      <c r="M217" s="2"/>
    </row>
    <row r="218" spans="1:13" ht="13.5">
      <c r="A218" s="288"/>
      <c r="B218" s="78"/>
      <c r="C218" s="9"/>
      <c r="D218" s="3"/>
      <c r="E218" s="3"/>
      <c r="F218" s="86"/>
      <c r="G218" s="3"/>
      <c r="H218" s="2"/>
      <c r="I218" s="5"/>
      <c r="J218" s="2"/>
      <c r="K218" s="5"/>
      <c r="L218" s="2"/>
      <c r="M218" s="2"/>
    </row>
    <row r="219" spans="1:13" ht="13.5">
      <c r="A219" s="288"/>
      <c r="B219" s="78"/>
      <c r="C219" s="62"/>
      <c r="D219" s="3"/>
      <c r="E219" s="3"/>
      <c r="F219" s="87"/>
      <c r="G219" s="4"/>
      <c r="H219" s="2"/>
      <c r="I219" s="5"/>
      <c r="J219" s="2"/>
      <c r="K219" s="5"/>
      <c r="L219" s="2"/>
      <c r="M219" s="2"/>
    </row>
    <row r="220" spans="1:13" ht="13.5">
      <c r="A220" s="288"/>
      <c r="B220" s="78"/>
      <c r="C220" s="9"/>
      <c r="D220" s="3"/>
      <c r="E220" s="3"/>
      <c r="F220" s="2"/>
      <c r="G220" s="3"/>
      <c r="H220" s="2"/>
      <c r="I220" s="5"/>
      <c r="J220" s="2"/>
      <c r="K220" s="5"/>
      <c r="L220" s="2"/>
      <c r="M220" s="2"/>
    </row>
    <row r="221" spans="1:13" ht="13.5">
      <c r="A221" s="288"/>
      <c r="B221" s="78"/>
      <c r="C221" s="83"/>
      <c r="D221" s="78"/>
      <c r="E221" s="78"/>
      <c r="F221" s="78"/>
      <c r="G221" s="78"/>
      <c r="H221" s="78"/>
      <c r="I221" s="78"/>
      <c r="J221" s="78"/>
      <c r="K221" s="78"/>
      <c r="L221" s="78"/>
      <c r="M221" s="78"/>
    </row>
    <row r="222" spans="1:13" ht="13.5">
      <c r="A222" s="288"/>
      <c r="B222" s="78"/>
      <c r="C222" s="9"/>
      <c r="D222" s="3"/>
      <c r="E222" s="3"/>
      <c r="F222" s="2"/>
      <c r="G222" s="3"/>
      <c r="H222" s="2"/>
      <c r="I222" s="66"/>
      <c r="J222" s="2"/>
      <c r="K222" s="5"/>
      <c r="L222" s="2"/>
      <c r="M222" s="2"/>
    </row>
    <row r="223" spans="1:13" ht="13.5">
      <c r="A223" s="288"/>
      <c r="B223" s="78"/>
      <c r="C223" s="9"/>
      <c r="D223" s="3"/>
      <c r="E223" s="3"/>
      <c r="F223" s="2"/>
      <c r="G223" s="3"/>
      <c r="H223" s="2"/>
      <c r="I223" s="66"/>
      <c r="J223" s="2"/>
      <c r="K223" s="5"/>
      <c r="L223" s="2"/>
      <c r="M223" s="2"/>
    </row>
    <row r="224" spans="1:13" ht="13.5">
      <c r="A224" s="288"/>
      <c r="B224" s="78"/>
      <c r="C224" s="83"/>
      <c r="D224" s="78"/>
      <c r="E224" s="78"/>
      <c r="F224" s="78"/>
      <c r="G224" s="78"/>
      <c r="H224" s="2"/>
      <c r="I224" s="78"/>
      <c r="J224" s="67"/>
      <c r="K224" s="78"/>
      <c r="L224" s="78"/>
      <c r="M224" s="67"/>
    </row>
    <row r="225" spans="1:13" ht="13.5">
      <c r="A225" s="288"/>
      <c r="B225" s="78"/>
      <c r="C225" s="77"/>
      <c r="D225" s="78"/>
      <c r="E225" s="78"/>
      <c r="F225" s="78"/>
      <c r="G225" s="78"/>
      <c r="H225" s="2"/>
      <c r="I225" s="78"/>
      <c r="J225" s="67"/>
      <c r="K225" s="78"/>
      <c r="L225" s="78"/>
      <c r="M225" s="2"/>
    </row>
    <row r="226" spans="1:13" ht="13.5">
      <c r="A226" s="288"/>
      <c r="B226" s="78"/>
      <c r="C226" s="77"/>
      <c r="D226" s="78"/>
      <c r="E226" s="78"/>
      <c r="F226" s="78"/>
      <c r="G226" s="78"/>
      <c r="H226" s="2"/>
      <c r="I226" s="78"/>
      <c r="J226" s="78"/>
      <c r="K226" s="78"/>
      <c r="L226" s="78"/>
      <c r="M226" s="2"/>
    </row>
    <row r="227" spans="1:13" ht="13.5">
      <c r="A227" s="288"/>
      <c r="B227" s="78"/>
      <c r="C227" s="77"/>
      <c r="D227" s="78"/>
      <c r="E227" s="78"/>
      <c r="F227" s="78"/>
      <c r="G227" s="78"/>
      <c r="H227" s="2"/>
      <c r="I227" s="78"/>
      <c r="J227" s="78"/>
      <c r="K227" s="78"/>
      <c r="L227" s="78"/>
      <c r="M227" s="2"/>
    </row>
    <row r="228" spans="1:13" ht="13.5">
      <c r="A228" s="288"/>
      <c r="B228" s="78"/>
      <c r="C228" s="77"/>
      <c r="D228" s="78"/>
      <c r="E228" s="78"/>
      <c r="F228" s="78"/>
      <c r="G228" s="78"/>
      <c r="H228" s="2"/>
      <c r="I228" s="78"/>
      <c r="J228" s="78"/>
      <c r="K228" s="78"/>
      <c r="L228" s="78"/>
      <c r="M228" s="2"/>
    </row>
    <row r="229" spans="1:13" ht="13.5">
      <c r="A229" s="288"/>
      <c r="B229" s="78"/>
      <c r="C229" s="83"/>
      <c r="D229" s="78"/>
      <c r="E229" s="78"/>
      <c r="F229" s="78"/>
      <c r="G229" s="78"/>
      <c r="H229" s="78"/>
      <c r="I229" s="78"/>
      <c r="J229" s="78"/>
      <c r="K229" s="78"/>
      <c r="L229" s="78"/>
      <c r="M229" s="2"/>
    </row>
    <row r="230" spans="1:13" ht="13.5">
      <c r="A230" s="288"/>
      <c r="B230" s="88"/>
      <c r="C230" s="9"/>
      <c r="D230" s="3"/>
      <c r="E230" s="3"/>
      <c r="F230" s="2"/>
      <c r="G230" s="3"/>
      <c r="H230" s="2"/>
      <c r="I230" s="66"/>
      <c r="J230" s="2"/>
      <c r="K230" s="5"/>
      <c r="L230" s="2"/>
      <c r="M230" s="2"/>
    </row>
    <row r="231" spans="1:13" ht="13.5">
      <c r="A231" s="288"/>
      <c r="B231" s="88"/>
      <c r="C231" s="62"/>
      <c r="D231" s="3"/>
      <c r="E231" s="3"/>
      <c r="F231" s="2"/>
      <c r="G231" s="3"/>
      <c r="H231" s="2"/>
      <c r="I231" s="5"/>
      <c r="J231" s="2"/>
      <c r="K231" s="5"/>
      <c r="L231" s="2"/>
      <c r="M231" s="2"/>
    </row>
    <row r="232" spans="1:13" ht="13.5">
      <c r="A232" s="288"/>
      <c r="B232" s="78"/>
      <c r="C232" s="77"/>
      <c r="D232" s="78"/>
      <c r="E232" s="78"/>
      <c r="F232" s="78"/>
      <c r="G232" s="78"/>
      <c r="H232" s="78"/>
      <c r="I232" s="78"/>
      <c r="J232" s="78"/>
      <c r="K232" s="78"/>
      <c r="L232" s="78"/>
      <c r="M232" s="2"/>
    </row>
    <row r="233" spans="1:13" ht="13.5">
      <c r="A233" s="288"/>
      <c r="B233" s="78"/>
      <c r="C233" s="77"/>
      <c r="D233" s="78"/>
      <c r="E233" s="78"/>
      <c r="F233" s="78"/>
      <c r="G233" s="78"/>
      <c r="H233" s="78"/>
      <c r="I233" s="78"/>
      <c r="J233" s="78"/>
      <c r="K233" s="78"/>
      <c r="L233" s="78"/>
      <c r="M233" s="2"/>
    </row>
    <row r="234" spans="1:13" ht="13.5">
      <c r="A234" s="288"/>
      <c r="B234" s="78"/>
      <c r="C234" s="77"/>
      <c r="D234" s="78"/>
      <c r="E234" s="78"/>
      <c r="F234" s="78"/>
      <c r="G234" s="78"/>
      <c r="H234" s="78"/>
      <c r="I234" s="78"/>
      <c r="J234" s="78"/>
      <c r="K234" s="78"/>
      <c r="L234" s="78"/>
      <c r="M234" s="2"/>
    </row>
    <row r="235" spans="1:13" ht="13.5">
      <c r="A235" s="286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</row>
    <row r="236" spans="1:13" ht="13.5">
      <c r="A236" s="286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</row>
    <row r="237" spans="1:13" ht="13.5">
      <c r="A237" s="286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</row>
    <row r="238" spans="1:13" ht="13.5">
      <c r="A238" s="286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</row>
    <row r="239" spans="1:13" ht="13.5">
      <c r="A239" s="286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</row>
    <row r="240" spans="1:13" ht="13.5">
      <c r="A240" s="286"/>
      <c r="B240" s="286"/>
      <c r="C240" s="286"/>
      <c r="D240" s="286"/>
      <c r="E240" s="286"/>
      <c r="F240" s="286"/>
      <c r="G240" s="286"/>
      <c r="H240" s="286"/>
      <c r="I240" s="286"/>
      <c r="J240" s="286"/>
      <c r="K240" s="286"/>
      <c r="L240" s="286"/>
      <c r="M240" s="286"/>
    </row>
    <row r="241" spans="1:13" ht="13.5">
      <c r="A241" s="286"/>
      <c r="B241" s="286"/>
      <c r="C241" s="286"/>
      <c r="D241" s="286"/>
      <c r="E241" s="286"/>
      <c r="F241" s="286"/>
      <c r="G241" s="286"/>
      <c r="H241" s="286"/>
      <c r="I241" s="286"/>
      <c r="J241" s="286"/>
      <c r="K241" s="286"/>
      <c r="L241" s="286"/>
      <c r="M241" s="286"/>
    </row>
    <row r="242" spans="1:13" ht="13.5">
      <c r="A242" s="286"/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</row>
    <row r="243" spans="1:13" ht="13.5">
      <c r="A243" s="286"/>
      <c r="B243" s="286"/>
      <c r="C243" s="286"/>
      <c r="D243" s="286"/>
      <c r="E243" s="286"/>
      <c r="F243" s="286"/>
      <c r="G243" s="286"/>
      <c r="H243" s="286"/>
      <c r="I243" s="286"/>
      <c r="J243" s="286"/>
      <c r="K243" s="286"/>
      <c r="L243" s="286"/>
      <c r="M243" s="286"/>
    </row>
    <row r="244" spans="1:13" ht="13.5">
      <c r="A244" s="286"/>
      <c r="B244" s="286"/>
      <c r="C244" s="286"/>
      <c r="D244" s="286"/>
      <c r="E244" s="286"/>
      <c r="F244" s="286"/>
      <c r="G244" s="286"/>
      <c r="H244" s="286"/>
      <c r="I244" s="286"/>
      <c r="J244" s="286"/>
      <c r="K244" s="286"/>
      <c r="L244" s="286"/>
      <c r="M244" s="286"/>
    </row>
    <row r="245" spans="1:13" ht="13.5">
      <c r="A245" s="286"/>
      <c r="B245" s="286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</row>
    <row r="246" spans="1:13" ht="13.5">
      <c r="A246" s="286"/>
      <c r="B246" s="286"/>
      <c r="C246" s="286"/>
      <c r="D246" s="286"/>
      <c r="E246" s="286"/>
      <c r="F246" s="286"/>
      <c r="G246" s="286"/>
      <c r="H246" s="286"/>
      <c r="I246" s="286"/>
      <c r="J246" s="286"/>
      <c r="K246" s="286"/>
      <c r="L246" s="286"/>
      <c r="M246" s="286"/>
    </row>
    <row r="247" spans="1:13" ht="13.5">
      <c r="A247" s="286"/>
      <c r="B247" s="286"/>
      <c r="C247" s="286"/>
      <c r="D247" s="286"/>
      <c r="E247" s="286"/>
      <c r="F247" s="286"/>
      <c r="G247" s="286"/>
      <c r="H247" s="286"/>
      <c r="I247" s="286"/>
      <c r="J247" s="286"/>
      <c r="K247" s="286"/>
      <c r="L247" s="286"/>
      <c r="M247" s="286"/>
    </row>
    <row r="248" spans="1:13" ht="13.5">
      <c r="A248" s="286"/>
      <c r="B248" s="286"/>
      <c r="C248" s="286"/>
      <c r="D248" s="286"/>
      <c r="E248" s="286"/>
      <c r="F248" s="286"/>
      <c r="G248" s="286"/>
      <c r="H248" s="286"/>
      <c r="I248" s="286"/>
      <c r="J248" s="286"/>
      <c r="K248" s="286"/>
      <c r="L248" s="286"/>
      <c r="M248" s="286"/>
    </row>
    <row r="249" spans="1:13" ht="13.5">
      <c r="A249" s="286"/>
      <c r="B249" s="286"/>
      <c r="C249" s="286"/>
      <c r="D249" s="286"/>
      <c r="E249" s="286"/>
      <c r="F249" s="286"/>
      <c r="G249" s="286"/>
      <c r="H249" s="286"/>
      <c r="I249" s="286"/>
      <c r="J249" s="286"/>
      <c r="K249" s="286"/>
      <c r="L249" s="286"/>
      <c r="M249" s="286"/>
    </row>
  </sheetData>
  <sheetProtection/>
  <autoFilter ref="G1:G189"/>
  <mergeCells count="15">
    <mergeCell ref="B5:B6"/>
    <mergeCell ref="C5:C6"/>
    <mergeCell ref="D5:D6"/>
    <mergeCell ref="E5:F5"/>
    <mergeCell ref="B181:C181"/>
    <mergeCell ref="G5:H5"/>
    <mergeCell ref="I5:J5"/>
    <mergeCell ref="A1:M1"/>
    <mergeCell ref="K5:L5"/>
    <mergeCell ref="M5:M6"/>
    <mergeCell ref="E181:J181"/>
    <mergeCell ref="D2:H2"/>
    <mergeCell ref="A3:M3"/>
    <mergeCell ref="C4:L4"/>
    <mergeCell ref="A5:A6"/>
  </mergeCells>
  <printOptions/>
  <pageMargins left="0.5118110236220472" right="0.31496062992125984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4">
      <selection activeCell="J14" sqref="J14:J58"/>
    </sheetView>
  </sheetViews>
  <sheetFormatPr defaultColWidth="9.00390625" defaultRowHeight="12.75"/>
  <cols>
    <col min="1" max="1" width="6.25390625" style="369" customWidth="1"/>
    <col min="2" max="2" width="47.125" style="369" customWidth="1"/>
    <col min="3" max="3" width="9.125" style="369" customWidth="1"/>
    <col min="4" max="4" width="9.375" style="369" customWidth="1"/>
    <col min="5" max="5" width="9.00390625" style="369" customWidth="1"/>
    <col min="6" max="6" width="9.75390625" style="369" customWidth="1"/>
    <col min="7" max="7" width="10.75390625" style="369" customWidth="1"/>
    <col min="8" max="8" width="9.125" style="369" customWidth="1"/>
    <col min="9" max="11" width="12.125" style="369" customWidth="1"/>
    <col min="12" max="12" width="13.625" style="369" customWidth="1"/>
    <col min="13" max="16384" width="9.125" style="369" customWidth="1"/>
  </cols>
  <sheetData>
    <row r="1" spans="1:13" ht="16.5">
      <c r="A1" s="491" t="s">
        <v>148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</row>
    <row r="2" spans="1:13" ht="16.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8" customHeight="1">
      <c r="A3" s="220"/>
      <c r="B3" s="220"/>
      <c r="C3" s="220"/>
      <c r="D3" s="494" t="s">
        <v>244</v>
      </c>
      <c r="E3" s="494"/>
      <c r="F3" s="494"/>
      <c r="G3" s="494"/>
      <c r="H3" s="494"/>
      <c r="I3" s="222"/>
      <c r="J3" s="220"/>
      <c r="K3" s="220"/>
      <c r="L3" s="220"/>
      <c r="M3" s="220"/>
    </row>
    <row r="4" spans="1:13" ht="18" customHeight="1">
      <c r="A4" s="220"/>
      <c r="B4" s="220"/>
      <c r="C4" s="220"/>
      <c r="D4" s="222"/>
      <c r="E4" s="222"/>
      <c r="F4" s="222"/>
      <c r="G4" s="222"/>
      <c r="H4" s="222"/>
      <c r="I4" s="222"/>
      <c r="J4" s="220"/>
      <c r="K4" s="220"/>
      <c r="L4" s="220"/>
      <c r="M4" s="220"/>
    </row>
    <row r="5" spans="1:13" ht="16.5" customHeight="1">
      <c r="A5" s="495" t="s">
        <v>245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2:12" ht="13.5"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</row>
    <row r="7" spans="2:12" ht="18.75" customHeight="1"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</row>
    <row r="8" spans="2:12" ht="13.5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9" spans="2:12" ht="16.5" customHeight="1">
      <c r="B9" s="368"/>
      <c r="C9" s="368"/>
      <c r="D9" s="368"/>
      <c r="E9" s="368"/>
      <c r="F9" s="368"/>
      <c r="G9" s="368"/>
      <c r="H9" s="368"/>
      <c r="I9" s="368"/>
      <c r="J9" s="368"/>
      <c r="K9" s="370"/>
      <c r="L9" s="368"/>
    </row>
    <row r="10" spans="1:12" ht="33" customHeight="1">
      <c r="A10" s="507" t="s">
        <v>39</v>
      </c>
      <c r="B10" s="510" t="s">
        <v>218</v>
      </c>
      <c r="C10" s="510" t="s">
        <v>1</v>
      </c>
      <c r="D10" s="512" t="s">
        <v>2</v>
      </c>
      <c r="E10" s="513"/>
      <c r="F10" s="514" t="s">
        <v>3</v>
      </c>
      <c r="G10" s="515"/>
      <c r="H10" s="516" t="s">
        <v>4</v>
      </c>
      <c r="I10" s="517"/>
      <c r="J10" s="516" t="s">
        <v>92</v>
      </c>
      <c r="K10" s="517"/>
      <c r="L10" s="518" t="s">
        <v>6</v>
      </c>
    </row>
    <row r="11" spans="1:12" ht="68.25" customHeight="1">
      <c r="A11" s="483"/>
      <c r="B11" s="511"/>
      <c r="C11" s="511"/>
      <c r="D11" s="371" t="s">
        <v>7</v>
      </c>
      <c r="E11" s="371" t="s">
        <v>8</v>
      </c>
      <c r="F11" s="372" t="s">
        <v>9</v>
      </c>
      <c r="G11" s="373" t="s">
        <v>6</v>
      </c>
      <c r="H11" s="374" t="s">
        <v>9</v>
      </c>
      <c r="I11" s="373" t="s">
        <v>6</v>
      </c>
      <c r="J11" s="374" t="s">
        <v>9</v>
      </c>
      <c r="K11" s="373" t="s">
        <v>6</v>
      </c>
      <c r="L11" s="519"/>
    </row>
    <row r="12" spans="1:12" ht="21" customHeight="1">
      <c r="A12" s="375" t="s">
        <v>219</v>
      </c>
      <c r="B12" s="375">
        <v>2</v>
      </c>
      <c r="C12" s="376">
        <v>3</v>
      </c>
      <c r="D12" s="372" t="s">
        <v>220</v>
      </c>
      <c r="E12" s="377">
        <v>5</v>
      </c>
      <c r="F12" s="376">
        <v>6</v>
      </c>
      <c r="G12" s="377">
        <v>7</v>
      </c>
      <c r="H12" s="376">
        <v>8</v>
      </c>
      <c r="I12" s="377">
        <v>9</v>
      </c>
      <c r="J12" s="377">
        <v>10</v>
      </c>
      <c r="K12" s="377">
        <v>11</v>
      </c>
      <c r="L12" s="375">
        <v>12</v>
      </c>
    </row>
    <row r="13" spans="1:12" ht="21" customHeight="1">
      <c r="A13" s="378"/>
      <c r="B13" s="520" t="s">
        <v>221</v>
      </c>
      <c r="C13" s="520"/>
      <c r="D13" s="520"/>
      <c r="E13" s="520"/>
      <c r="F13" s="379"/>
      <c r="G13" s="380"/>
      <c r="H13" s="381"/>
      <c r="I13" s="380"/>
      <c r="J13" s="380"/>
      <c r="K13" s="380"/>
      <c r="L13" s="382"/>
    </row>
    <row r="14" spans="1:12" ht="48.75" customHeight="1">
      <c r="A14" s="383">
        <v>1</v>
      </c>
      <c r="B14" s="384" t="s">
        <v>222</v>
      </c>
      <c r="C14" s="385" t="s">
        <v>223</v>
      </c>
      <c r="D14" s="385"/>
      <c r="E14" s="386">
        <v>2970</v>
      </c>
      <c r="F14" s="387"/>
      <c r="G14" s="388"/>
      <c r="H14" s="388"/>
      <c r="I14" s="388"/>
      <c r="J14" s="388"/>
      <c r="K14" s="387"/>
      <c r="L14" s="388"/>
    </row>
    <row r="15" spans="1:12" ht="18.75" customHeight="1">
      <c r="A15" s="389"/>
      <c r="B15" s="390" t="s">
        <v>224</v>
      </c>
      <c r="C15" s="391" t="s">
        <v>0</v>
      </c>
      <c r="D15" s="387">
        <v>1</v>
      </c>
      <c r="E15" s="387">
        <f>E14*D15</f>
        <v>2970</v>
      </c>
      <c r="F15" s="387"/>
      <c r="G15" s="388"/>
      <c r="H15" s="387"/>
      <c r="I15" s="387">
        <f>H15*E15</f>
        <v>0</v>
      </c>
      <c r="J15" s="387"/>
      <c r="K15" s="387"/>
      <c r="L15" s="387">
        <f aca="true" t="shared" si="0" ref="L15:L20">K15+I15+G15</f>
        <v>0</v>
      </c>
    </row>
    <row r="16" spans="1:12" ht="18.75" customHeight="1">
      <c r="A16" s="389"/>
      <c r="B16" s="455" t="s">
        <v>302</v>
      </c>
      <c r="C16" s="456" t="s">
        <v>0</v>
      </c>
      <c r="D16" s="388">
        <v>0.0244</v>
      </c>
      <c r="E16" s="387">
        <f>E14*D16</f>
        <v>72.468</v>
      </c>
      <c r="F16" s="387"/>
      <c r="G16" s="387">
        <f>F16*E16</f>
        <v>0</v>
      </c>
      <c r="H16" s="457"/>
      <c r="I16" s="457"/>
      <c r="J16" s="457"/>
      <c r="K16" s="457"/>
      <c r="L16" s="387">
        <f t="shared" si="0"/>
        <v>0</v>
      </c>
    </row>
    <row r="17" spans="1:12" ht="18.75" customHeight="1">
      <c r="A17" s="389"/>
      <c r="B17" s="392" t="s">
        <v>225</v>
      </c>
      <c r="C17" s="388" t="s">
        <v>16</v>
      </c>
      <c r="D17" s="388"/>
      <c r="E17" s="387">
        <v>120</v>
      </c>
      <c r="F17" s="387"/>
      <c r="G17" s="393">
        <f>F17*E17</f>
        <v>0</v>
      </c>
      <c r="H17" s="393"/>
      <c r="I17" s="393"/>
      <c r="J17" s="393"/>
      <c r="K17" s="393"/>
      <c r="L17" s="387">
        <f t="shared" si="0"/>
        <v>0</v>
      </c>
    </row>
    <row r="18" spans="1:12" ht="18.75" customHeight="1">
      <c r="A18" s="389"/>
      <c r="B18" s="392" t="s">
        <v>226</v>
      </c>
      <c r="C18" s="388" t="s">
        <v>16</v>
      </c>
      <c r="D18" s="388"/>
      <c r="E18" s="387">
        <v>100</v>
      </c>
      <c r="F18" s="387"/>
      <c r="G18" s="393">
        <f>F18*E18</f>
        <v>0</v>
      </c>
      <c r="H18" s="393"/>
      <c r="I18" s="393"/>
      <c r="J18" s="393"/>
      <c r="K18" s="393"/>
      <c r="L18" s="387">
        <f t="shared" si="0"/>
        <v>0</v>
      </c>
    </row>
    <row r="19" spans="1:12" ht="18.75" customHeight="1">
      <c r="A19" s="389"/>
      <c r="B19" s="392" t="s">
        <v>227</v>
      </c>
      <c r="C19" s="388" t="s">
        <v>16</v>
      </c>
      <c r="D19" s="388"/>
      <c r="E19" s="387">
        <v>100</v>
      </c>
      <c r="F19" s="387"/>
      <c r="G19" s="393">
        <f>F19*E19</f>
        <v>0</v>
      </c>
      <c r="H19" s="393"/>
      <c r="I19" s="393"/>
      <c r="J19" s="393"/>
      <c r="K19" s="393"/>
      <c r="L19" s="387">
        <f t="shared" si="0"/>
        <v>0</v>
      </c>
    </row>
    <row r="20" spans="1:12" ht="18.75" customHeight="1">
      <c r="A20" s="389"/>
      <c r="B20" s="392" t="s">
        <v>228</v>
      </c>
      <c r="C20" s="388" t="s">
        <v>16</v>
      </c>
      <c r="D20" s="388"/>
      <c r="E20" s="387">
        <v>2650</v>
      </c>
      <c r="F20" s="387"/>
      <c r="G20" s="393">
        <f>F20*E20</f>
        <v>0</v>
      </c>
      <c r="H20" s="393"/>
      <c r="I20" s="393"/>
      <c r="J20" s="393"/>
      <c r="K20" s="393"/>
      <c r="L20" s="387">
        <f t="shared" si="0"/>
        <v>0</v>
      </c>
    </row>
    <row r="21" spans="1:12" ht="31.5" customHeight="1">
      <c r="A21" s="383">
        <v>2</v>
      </c>
      <c r="B21" s="384" t="s">
        <v>267</v>
      </c>
      <c r="C21" s="385" t="s">
        <v>223</v>
      </c>
      <c r="D21" s="385"/>
      <c r="E21" s="386">
        <f>E23+E24+E25+E26</f>
        <v>1092</v>
      </c>
      <c r="F21" s="387"/>
      <c r="G21" s="393"/>
      <c r="H21" s="393"/>
      <c r="I21" s="393"/>
      <c r="J21" s="393"/>
      <c r="K21" s="393"/>
      <c r="L21" s="393"/>
    </row>
    <row r="22" spans="1:12" ht="18.75" customHeight="1">
      <c r="A22" s="389"/>
      <c r="B22" s="390" t="s">
        <v>224</v>
      </c>
      <c r="C22" s="391" t="s">
        <v>0</v>
      </c>
      <c r="D22" s="387">
        <v>1</v>
      </c>
      <c r="E22" s="387">
        <f>E21*D22</f>
        <v>1092</v>
      </c>
      <c r="F22" s="387"/>
      <c r="G22" s="393"/>
      <c r="H22" s="393"/>
      <c r="I22" s="393">
        <f>H22*E22</f>
        <v>0</v>
      </c>
      <c r="J22" s="393"/>
      <c r="K22" s="393"/>
      <c r="L22" s="393">
        <f>K22+I22+G22</f>
        <v>0</v>
      </c>
    </row>
    <row r="23" spans="1:12" ht="18.75" customHeight="1">
      <c r="A23" s="389"/>
      <c r="B23" s="392" t="s">
        <v>268</v>
      </c>
      <c r="C23" s="388" t="s">
        <v>16</v>
      </c>
      <c r="D23" s="387"/>
      <c r="E23" s="387">
        <v>650</v>
      </c>
      <c r="F23" s="387"/>
      <c r="G23" s="393">
        <f>F23*E23</f>
        <v>0</v>
      </c>
      <c r="H23" s="393"/>
      <c r="I23" s="393"/>
      <c r="J23" s="393"/>
      <c r="K23" s="393"/>
      <c r="L23" s="393">
        <f>I23+G23</f>
        <v>0</v>
      </c>
    </row>
    <row r="24" spans="1:12" ht="18.75" customHeight="1">
      <c r="A24" s="389"/>
      <c r="B24" s="392" t="s">
        <v>269</v>
      </c>
      <c r="C24" s="388" t="s">
        <v>16</v>
      </c>
      <c r="D24" s="387"/>
      <c r="E24" s="387">
        <v>270</v>
      </c>
      <c r="F24" s="387"/>
      <c r="G24" s="393">
        <f>F24*E24</f>
        <v>0</v>
      </c>
      <c r="H24" s="393"/>
      <c r="I24" s="393"/>
      <c r="J24" s="393"/>
      <c r="K24" s="393"/>
      <c r="L24" s="393">
        <f>I24+G24</f>
        <v>0</v>
      </c>
    </row>
    <row r="25" spans="1:12" ht="18.75" customHeight="1">
      <c r="A25" s="389"/>
      <c r="B25" s="392" t="s">
        <v>270</v>
      </c>
      <c r="C25" s="388" t="s">
        <v>16</v>
      </c>
      <c r="D25" s="387"/>
      <c r="E25" s="387">
        <v>52</v>
      </c>
      <c r="F25" s="387"/>
      <c r="G25" s="393">
        <f>F25*E25</f>
        <v>0</v>
      </c>
      <c r="H25" s="393"/>
      <c r="I25" s="393"/>
      <c r="J25" s="393"/>
      <c r="K25" s="393"/>
      <c r="L25" s="393">
        <f>I25+G25</f>
        <v>0</v>
      </c>
    </row>
    <row r="26" spans="1:12" ht="18.75" customHeight="1">
      <c r="A26" s="389"/>
      <c r="B26" s="392" t="s">
        <v>271</v>
      </c>
      <c r="C26" s="388" t="s">
        <v>16</v>
      </c>
      <c r="D26" s="387"/>
      <c r="E26" s="387">
        <v>120</v>
      </c>
      <c r="F26" s="387"/>
      <c r="G26" s="393">
        <f>F26*E26</f>
        <v>0</v>
      </c>
      <c r="H26" s="393"/>
      <c r="I26" s="393"/>
      <c r="J26" s="393"/>
      <c r="K26" s="393"/>
      <c r="L26" s="393">
        <f>I26+G26</f>
        <v>0</v>
      </c>
    </row>
    <row r="27" spans="1:12" ht="18.75" customHeight="1">
      <c r="A27" s="389"/>
      <c r="B27" s="392" t="s">
        <v>272</v>
      </c>
      <c r="C27" s="388" t="s">
        <v>230</v>
      </c>
      <c r="D27" s="387"/>
      <c r="E27" s="387">
        <v>500</v>
      </c>
      <c r="F27" s="387"/>
      <c r="G27" s="393">
        <f>F27*E27</f>
        <v>0</v>
      </c>
      <c r="H27" s="393"/>
      <c r="I27" s="393"/>
      <c r="J27" s="393"/>
      <c r="K27" s="393"/>
      <c r="L27" s="393">
        <f>I27+G27</f>
        <v>0</v>
      </c>
    </row>
    <row r="28" spans="1:12" ht="15.75" customHeight="1">
      <c r="A28" s="395">
        <v>3</v>
      </c>
      <c r="B28" s="396" t="s">
        <v>229</v>
      </c>
      <c r="C28" s="397" t="s">
        <v>230</v>
      </c>
      <c r="D28" s="398"/>
      <c r="E28" s="399">
        <v>29</v>
      </c>
      <c r="F28" s="387"/>
      <c r="G28" s="393"/>
      <c r="H28" s="393"/>
      <c r="I28" s="393"/>
      <c r="J28" s="393"/>
      <c r="K28" s="393"/>
      <c r="L28" s="393"/>
    </row>
    <row r="29" spans="1:12" ht="19.5" customHeight="1">
      <c r="A29" s="400"/>
      <c r="B29" s="390" t="s">
        <v>210</v>
      </c>
      <c r="C29" s="391" t="s">
        <v>0</v>
      </c>
      <c r="D29" s="401">
        <v>1</v>
      </c>
      <c r="E29" s="402">
        <f>E28*D29</f>
        <v>29</v>
      </c>
      <c r="F29" s="387"/>
      <c r="G29" s="393"/>
      <c r="H29" s="393"/>
      <c r="I29" s="393">
        <f>H29*E29</f>
        <v>0</v>
      </c>
      <c r="J29" s="393"/>
      <c r="K29" s="393"/>
      <c r="L29" s="393">
        <f>K29+I29+G29</f>
        <v>0</v>
      </c>
    </row>
    <row r="30" spans="1:12" ht="15.75" customHeight="1">
      <c r="A30" s="400"/>
      <c r="B30" s="403" t="s">
        <v>231</v>
      </c>
      <c r="C30" s="376" t="s">
        <v>230</v>
      </c>
      <c r="D30" s="402">
        <v>1</v>
      </c>
      <c r="E30" s="402">
        <f>E28*D30</f>
        <v>29</v>
      </c>
      <c r="F30" s="387"/>
      <c r="G30" s="393">
        <f>F30*E30</f>
        <v>0</v>
      </c>
      <c r="H30" s="393"/>
      <c r="I30" s="393"/>
      <c r="J30" s="393"/>
      <c r="K30" s="393"/>
      <c r="L30" s="393">
        <f>K30+I30+G30</f>
        <v>0</v>
      </c>
    </row>
    <row r="31" spans="1:12" ht="17.25" customHeight="1">
      <c r="A31" s="395">
        <v>4</v>
      </c>
      <c r="B31" s="404" t="s">
        <v>232</v>
      </c>
      <c r="C31" s="397" t="s">
        <v>230</v>
      </c>
      <c r="D31" s="398"/>
      <c r="E31" s="399">
        <v>4</v>
      </c>
      <c r="F31" s="387"/>
      <c r="G31" s="393"/>
      <c r="H31" s="393"/>
      <c r="I31" s="393"/>
      <c r="J31" s="393"/>
      <c r="K31" s="393"/>
      <c r="L31" s="393"/>
    </row>
    <row r="32" spans="1:12" ht="15.75" customHeight="1">
      <c r="A32" s="400"/>
      <c r="B32" s="390" t="s">
        <v>210</v>
      </c>
      <c r="C32" s="391" t="s">
        <v>0</v>
      </c>
      <c r="D32" s="401">
        <v>1</v>
      </c>
      <c r="E32" s="402">
        <f>E31*D32</f>
        <v>4</v>
      </c>
      <c r="F32" s="387"/>
      <c r="G32" s="393"/>
      <c r="H32" s="393"/>
      <c r="I32" s="393">
        <f>H32*E32</f>
        <v>0</v>
      </c>
      <c r="J32" s="393"/>
      <c r="K32" s="393"/>
      <c r="L32" s="393">
        <f>K32+I32+G32</f>
        <v>0</v>
      </c>
    </row>
    <row r="33" spans="1:12" ht="15.75" customHeight="1">
      <c r="A33" s="400"/>
      <c r="B33" s="12" t="s">
        <v>232</v>
      </c>
      <c r="C33" s="376" t="s">
        <v>230</v>
      </c>
      <c r="D33" s="402">
        <v>1</v>
      </c>
      <c r="E33" s="402">
        <f>E31*D33</f>
        <v>4</v>
      </c>
      <c r="F33" s="387"/>
      <c r="G33" s="393">
        <f>F33*E33</f>
        <v>0</v>
      </c>
      <c r="H33" s="393"/>
      <c r="I33" s="393"/>
      <c r="J33" s="393"/>
      <c r="K33" s="393"/>
      <c r="L33" s="393">
        <f>K33+I33+G33</f>
        <v>0</v>
      </c>
    </row>
    <row r="34" spans="1:12" ht="15.75" customHeight="1">
      <c r="A34" s="395">
        <v>5</v>
      </c>
      <c r="B34" s="404" t="s">
        <v>273</v>
      </c>
      <c r="C34" s="397" t="s">
        <v>230</v>
      </c>
      <c r="D34" s="398"/>
      <c r="E34" s="399">
        <v>67</v>
      </c>
      <c r="F34" s="387"/>
      <c r="G34" s="393"/>
      <c r="H34" s="393"/>
      <c r="I34" s="393"/>
      <c r="J34" s="393"/>
      <c r="K34" s="393"/>
      <c r="L34" s="393"/>
    </row>
    <row r="35" spans="1:12" ht="15.75" customHeight="1">
      <c r="A35" s="400"/>
      <c r="B35" s="390" t="s">
        <v>210</v>
      </c>
      <c r="C35" s="391" t="s">
        <v>0</v>
      </c>
      <c r="D35" s="401">
        <v>1</v>
      </c>
      <c r="E35" s="402">
        <f>E34*D35</f>
        <v>67</v>
      </c>
      <c r="F35" s="387"/>
      <c r="G35" s="393"/>
      <c r="H35" s="393"/>
      <c r="I35" s="393">
        <f>H35*E35</f>
        <v>0</v>
      </c>
      <c r="J35" s="393"/>
      <c r="K35" s="393"/>
      <c r="L35" s="393">
        <f>K35+I35+G35</f>
        <v>0</v>
      </c>
    </row>
    <row r="36" spans="1:12" ht="15.75" customHeight="1">
      <c r="A36" s="400"/>
      <c r="B36" s="12" t="s">
        <v>273</v>
      </c>
      <c r="C36" s="376" t="s">
        <v>230</v>
      </c>
      <c r="D36" s="402">
        <v>1</v>
      </c>
      <c r="E36" s="402">
        <f>E34*D36</f>
        <v>67</v>
      </c>
      <c r="F36" s="387"/>
      <c r="G36" s="393">
        <f>F36*E36</f>
        <v>0</v>
      </c>
      <c r="H36" s="393"/>
      <c r="I36" s="393"/>
      <c r="J36" s="393"/>
      <c r="K36" s="393"/>
      <c r="L36" s="393">
        <f>K36+I36+G36</f>
        <v>0</v>
      </c>
    </row>
    <row r="37" spans="1:12" ht="16.5" customHeight="1">
      <c r="A37" s="395">
        <v>6</v>
      </c>
      <c r="B37" s="396" t="s">
        <v>233</v>
      </c>
      <c r="C37" s="397" t="s">
        <v>230</v>
      </c>
      <c r="D37" s="398"/>
      <c r="E37" s="399">
        <v>80</v>
      </c>
      <c r="F37" s="387"/>
      <c r="G37" s="393"/>
      <c r="H37" s="393"/>
      <c r="I37" s="393"/>
      <c r="J37" s="393"/>
      <c r="K37" s="393"/>
      <c r="L37" s="393"/>
    </row>
    <row r="38" spans="1:12" ht="16.5" customHeight="1">
      <c r="A38" s="400"/>
      <c r="B38" s="390" t="s">
        <v>210</v>
      </c>
      <c r="C38" s="391" t="s">
        <v>0</v>
      </c>
      <c r="D38" s="405">
        <v>1</v>
      </c>
      <c r="E38" s="402">
        <f>E37*D38</f>
        <v>80</v>
      </c>
      <c r="F38" s="387"/>
      <c r="G38" s="393"/>
      <c r="H38" s="393"/>
      <c r="I38" s="393">
        <f>H38*E38</f>
        <v>0</v>
      </c>
      <c r="J38" s="393"/>
      <c r="K38" s="393"/>
      <c r="L38" s="393">
        <f>K38+I38+G38</f>
        <v>0</v>
      </c>
    </row>
    <row r="39" spans="1:12" ht="16.5" customHeight="1">
      <c r="A39" s="400"/>
      <c r="B39" s="406" t="s">
        <v>233</v>
      </c>
      <c r="C39" s="376" t="s">
        <v>230</v>
      </c>
      <c r="D39" s="402">
        <v>1</v>
      </c>
      <c r="E39" s="402">
        <f>E37*D39</f>
        <v>80</v>
      </c>
      <c r="F39" s="387"/>
      <c r="G39" s="393">
        <f>F39*E39</f>
        <v>0</v>
      </c>
      <c r="H39" s="393"/>
      <c r="I39" s="393"/>
      <c r="J39" s="393"/>
      <c r="K39" s="393"/>
      <c r="L39" s="393">
        <f>K39+I39+G39</f>
        <v>0</v>
      </c>
    </row>
    <row r="40" spans="1:12" ht="16.5" customHeight="1">
      <c r="A40" s="395">
        <v>7</v>
      </c>
      <c r="B40" s="404" t="s">
        <v>234</v>
      </c>
      <c r="C40" s="397" t="s">
        <v>230</v>
      </c>
      <c r="D40" s="398"/>
      <c r="E40" s="399">
        <v>63</v>
      </c>
      <c r="F40" s="387"/>
      <c r="G40" s="393"/>
      <c r="H40" s="393"/>
      <c r="I40" s="393"/>
      <c r="J40" s="393"/>
      <c r="K40" s="393"/>
      <c r="L40" s="393"/>
    </row>
    <row r="41" spans="1:12" ht="16.5" customHeight="1">
      <c r="A41" s="400"/>
      <c r="B41" s="390" t="s">
        <v>210</v>
      </c>
      <c r="C41" s="391" t="s">
        <v>0</v>
      </c>
      <c r="D41" s="405">
        <v>1</v>
      </c>
      <c r="E41" s="402">
        <f>E40*D41</f>
        <v>63</v>
      </c>
      <c r="F41" s="387"/>
      <c r="G41" s="393"/>
      <c r="H41" s="393"/>
      <c r="I41" s="393">
        <f>H41*E41</f>
        <v>0</v>
      </c>
      <c r="J41" s="393"/>
      <c r="K41" s="393"/>
      <c r="L41" s="393">
        <f>K41+I41+G41</f>
        <v>0</v>
      </c>
    </row>
    <row r="42" spans="1:12" ht="16.5" customHeight="1">
      <c r="A42" s="400"/>
      <c r="B42" s="406" t="s">
        <v>233</v>
      </c>
      <c r="C42" s="376" t="s">
        <v>230</v>
      </c>
      <c r="D42" s="402">
        <v>1</v>
      </c>
      <c r="E42" s="402">
        <f>E40*D42</f>
        <v>63</v>
      </c>
      <c r="F42" s="387"/>
      <c r="G42" s="393">
        <f>F42*E42</f>
        <v>0</v>
      </c>
      <c r="H42" s="393"/>
      <c r="I42" s="393"/>
      <c r="J42" s="393"/>
      <c r="K42" s="393"/>
      <c r="L42" s="393">
        <f>K42+I42+G42</f>
        <v>0</v>
      </c>
    </row>
    <row r="43" spans="1:12" ht="43.5" customHeight="1">
      <c r="A43" s="407">
        <v>8</v>
      </c>
      <c r="B43" s="396" t="s">
        <v>235</v>
      </c>
      <c r="C43" s="397" t="s">
        <v>230</v>
      </c>
      <c r="D43" s="398"/>
      <c r="E43" s="399">
        <v>35</v>
      </c>
      <c r="F43" s="387"/>
      <c r="G43" s="393"/>
      <c r="H43" s="393"/>
      <c r="I43" s="393"/>
      <c r="J43" s="393"/>
      <c r="K43" s="393"/>
      <c r="L43" s="393"/>
    </row>
    <row r="44" spans="1:12" ht="16.5" customHeight="1">
      <c r="A44" s="408"/>
      <c r="B44" s="390" t="s">
        <v>210</v>
      </c>
      <c r="C44" s="391" t="s">
        <v>0</v>
      </c>
      <c r="D44" s="409">
        <v>1</v>
      </c>
      <c r="E44" s="402">
        <f>E43*D44</f>
        <v>35</v>
      </c>
      <c r="F44" s="387"/>
      <c r="G44" s="393"/>
      <c r="H44" s="393"/>
      <c r="I44" s="393">
        <f>H44*E44</f>
        <v>0</v>
      </c>
      <c r="J44" s="393"/>
      <c r="K44" s="393"/>
      <c r="L44" s="393">
        <f>K44+I44+G44</f>
        <v>0</v>
      </c>
    </row>
    <row r="45" spans="1:12" ht="29.25" customHeight="1">
      <c r="A45" s="400"/>
      <c r="B45" s="410" t="s">
        <v>236</v>
      </c>
      <c r="C45" s="376" t="s">
        <v>230</v>
      </c>
      <c r="D45" s="373">
        <v>1</v>
      </c>
      <c r="E45" s="402">
        <f>E43*D45</f>
        <v>35</v>
      </c>
      <c r="F45" s="387"/>
      <c r="G45" s="393">
        <f>F45*E45</f>
        <v>0</v>
      </c>
      <c r="H45" s="393"/>
      <c r="I45" s="393"/>
      <c r="J45" s="393"/>
      <c r="K45" s="393"/>
      <c r="L45" s="393">
        <f>K45+I45+G45</f>
        <v>0</v>
      </c>
    </row>
    <row r="46" spans="1:12" ht="29.25" customHeight="1">
      <c r="A46" s="407">
        <v>9</v>
      </c>
      <c r="B46" s="396" t="s">
        <v>237</v>
      </c>
      <c r="C46" s="397" t="s">
        <v>230</v>
      </c>
      <c r="D46" s="398"/>
      <c r="E46" s="399">
        <v>2</v>
      </c>
      <c r="F46" s="387"/>
      <c r="G46" s="393"/>
      <c r="H46" s="393"/>
      <c r="I46" s="393"/>
      <c r="J46" s="393"/>
      <c r="K46" s="393"/>
      <c r="L46" s="393"/>
    </row>
    <row r="47" spans="1:12" ht="18" customHeight="1">
      <c r="A47" s="408"/>
      <c r="B47" s="390" t="s">
        <v>210</v>
      </c>
      <c r="C47" s="391" t="s">
        <v>0</v>
      </c>
      <c r="D47" s="409">
        <v>1</v>
      </c>
      <c r="E47" s="402">
        <f>E46*D47</f>
        <v>2</v>
      </c>
      <c r="F47" s="387"/>
      <c r="G47" s="393"/>
      <c r="H47" s="393"/>
      <c r="I47" s="393">
        <f>H47*E47</f>
        <v>0</v>
      </c>
      <c r="J47" s="393"/>
      <c r="K47" s="393"/>
      <c r="L47" s="393">
        <f>K47+I47+G47</f>
        <v>0</v>
      </c>
    </row>
    <row r="48" spans="1:12" ht="29.25" customHeight="1">
      <c r="A48" s="400"/>
      <c r="B48" s="410" t="s">
        <v>238</v>
      </c>
      <c r="C48" s="376" t="s">
        <v>230</v>
      </c>
      <c r="D48" s="373">
        <v>1</v>
      </c>
      <c r="E48" s="402">
        <f>D48*E46</f>
        <v>2</v>
      </c>
      <c r="F48" s="387"/>
      <c r="G48" s="393">
        <f>F48*E48</f>
        <v>0</v>
      </c>
      <c r="H48" s="393"/>
      <c r="I48" s="393"/>
      <c r="J48" s="393"/>
      <c r="K48" s="393"/>
      <c r="L48" s="393">
        <f>K48+I48+G48</f>
        <v>0</v>
      </c>
    </row>
    <row r="49" spans="1:12" ht="20.25" customHeight="1">
      <c r="A49" s="407">
        <v>10</v>
      </c>
      <c r="B49" s="411" t="s">
        <v>239</v>
      </c>
      <c r="C49" s="397" t="s">
        <v>230</v>
      </c>
      <c r="D49" s="398"/>
      <c r="E49" s="399">
        <v>28</v>
      </c>
      <c r="F49" s="387"/>
      <c r="G49" s="393"/>
      <c r="H49" s="393"/>
      <c r="I49" s="393"/>
      <c r="J49" s="393"/>
      <c r="K49" s="393"/>
      <c r="L49" s="393"/>
    </row>
    <row r="50" spans="1:12" ht="18.75" customHeight="1">
      <c r="A50" s="400"/>
      <c r="B50" s="390" t="s">
        <v>210</v>
      </c>
      <c r="C50" s="391" t="s">
        <v>0</v>
      </c>
      <c r="D50" s="402">
        <v>1</v>
      </c>
      <c r="E50" s="402">
        <f>E49*D50</f>
        <v>28</v>
      </c>
      <c r="F50" s="387"/>
      <c r="G50" s="393"/>
      <c r="H50" s="393"/>
      <c r="I50" s="393">
        <f>H50*E50</f>
        <v>0</v>
      </c>
      <c r="J50" s="393"/>
      <c r="K50" s="393"/>
      <c r="L50" s="393">
        <f>K50+I50+G50</f>
        <v>0</v>
      </c>
    </row>
    <row r="51" spans="1:12" ht="31.5" customHeight="1">
      <c r="A51" s="400"/>
      <c r="B51" s="403" t="s">
        <v>240</v>
      </c>
      <c r="C51" s="376" t="s">
        <v>230</v>
      </c>
      <c r="D51" s="373">
        <v>1</v>
      </c>
      <c r="E51" s="402">
        <f>E49*D51</f>
        <v>28</v>
      </c>
      <c r="F51" s="387"/>
      <c r="G51" s="393">
        <f>F51*E51</f>
        <v>0</v>
      </c>
      <c r="H51" s="393"/>
      <c r="I51" s="393"/>
      <c r="J51" s="393"/>
      <c r="K51" s="393"/>
      <c r="L51" s="393">
        <f>K51+I51+G51</f>
        <v>0</v>
      </c>
    </row>
    <row r="52" spans="1:12" ht="17.25" customHeight="1">
      <c r="A52" s="407">
        <v>11</v>
      </c>
      <c r="B52" s="396" t="s">
        <v>241</v>
      </c>
      <c r="C52" s="397" t="s">
        <v>230</v>
      </c>
      <c r="D52" s="398"/>
      <c r="E52" s="399">
        <v>6</v>
      </c>
      <c r="F52" s="387"/>
      <c r="G52" s="393"/>
      <c r="H52" s="393"/>
      <c r="I52" s="393"/>
      <c r="J52" s="393"/>
      <c r="K52" s="393"/>
      <c r="L52" s="393"/>
    </row>
    <row r="53" spans="1:12" ht="17.25" customHeight="1">
      <c r="A53" s="408"/>
      <c r="B53" s="390" t="s">
        <v>210</v>
      </c>
      <c r="C53" s="391" t="s">
        <v>0</v>
      </c>
      <c r="D53" s="373">
        <v>1</v>
      </c>
      <c r="E53" s="402">
        <f>E52*D53</f>
        <v>6</v>
      </c>
      <c r="F53" s="387"/>
      <c r="G53" s="393"/>
      <c r="H53" s="393"/>
      <c r="I53" s="393">
        <f>H53*E53</f>
        <v>0</v>
      </c>
      <c r="J53" s="393"/>
      <c r="K53" s="393"/>
      <c r="L53" s="393">
        <f>K53+I53+G53</f>
        <v>0</v>
      </c>
    </row>
    <row r="54" spans="1:12" ht="17.25" customHeight="1">
      <c r="A54" s="408"/>
      <c r="B54" s="410" t="s">
        <v>242</v>
      </c>
      <c r="C54" s="376" t="s">
        <v>230</v>
      </c>
      <c r="D54" s="373">
        <v>1</v>
      </c>
      <c r="E54" s="402">
        <f>E52*D54</f>
        <v>6</v>
      </c>
      <c r="F54" s="387"/>
      <c r="G54" s="393">
        <f>F54*E54</f>
        <v>0</v>
      </c>
      <c r="H54" s="393"/>
      <c r="I54" s="393"/>
      <c r="J54" s="393"/>
      <c r="K54" s="393"/>
      <c r="L54" s="393">
        <f>G54</f>
        <v>0</v>
      </c>
    </row>
    <row r="55" spans="1:12" ht="15.75" customHeight="1">
      <c r="A55" s="412"/>
      <c r="B55" s="394" t="s">
        <v>6</v>
      </c>
      <c r="C55" s="385"/>
      <c r="D55" s="385"/>
      <c r="E55" s="385"/>
      <c r="F55" s="386"/>
      <c r="G55" s="386">
        <f>SUM(G14:G54)</f>
        <v>0</v>
      </c>
      <c r="H55" s="386"/>
      <c r="I55" s="386">
        <f>SUM(I14:I54)</f>
        <v>0</v>
      </c>
      <c r="J55" s="386"/>
      <c r="K55" s="386"/>
      <c r="L55" s="386">
        <f>SUM(L14:L54)</f>
        <v>0</v>
      </c>
    </row>
    <row r="56" spans="1:12" ht="15.75" customHeight="1">
      <c r="A56" s="413"/>
      <c r="B56" s="385" t="s">
        <v>243</v>
      </c>
      <c r="C56" s="414">
        <v>0.75</v>
      </c>
      <c r="D56" s="385"/>
      <c r="E56" s="385"/>
      <c r="F56" s="386"/>
      <c r="G56" s="386"/>
      <c r="H56" s="386"/>
      <c r="I56" s="386"/>
      <c r="J56" s="386"/>
      <c r="K56" s="386"/>
      <c r="L56" s="386">
        <f>I55*C56</f>
        <v>0</v>
      </c>
    </row>
    <row r="57" spans="1:12" ht="15.75" customHeight="1">
      <c r="A57" s="413"/>
      <c r="B57" s="394" t="s">
        <v>6</v>
      </c>
      <c r="C57" s="385"/>
      <c r="D57" s="385"/>
      <c r="E57" s="385"/>
      <c r="F57" s="386"/>
      <c r="G57" s="386"/>
      <c r="H57" s="386"/>
      <c r="I57" s="386"/>
      <c r="J57" s="386"/>
      <c r="K57" s="386"/>
      <c r="L57" s="386">
        <f>L56+L55</f>
        <v>0</v>
      </c>
    </row>
    <row r="58" spans="1:12" ht="15.75" customHeight="1">
      <c r="A58" s="413"/>
      <c r="B58" s="385" t="s">
        <v>50</v>
      </c>
      <c r="C58" s="414">
        <v>0.08</v>
      </c>
      <c r="D58" s="385"/>
      <c r="E58" s="385"/>
      <c r="F58" s="386"/>
      <c r="G58" s="386"/>
      <c r="H58" s="386"/>
      <c r="I58" s="386"/>
      <c r="J58" s="386"/>
      <c r="K58" s="386"/>
      <c r="L58" s="386">
        <f>L57*C58</f>
        <v>0</v>
      </c>
    </row>
    <row r="59" spans="1:12" ht="15.75" customHeight="1">
      <c r="A59" s="413"/>
      <c r="B59" s="394" t="s">
        <v>6</v>
      </c>
      <c r="C59" s="385"/>
      <c r="D59" s="385"/>
      <c r="E59" s="385"/>
      <c r="F59" s="386"/>
      <c r="G59" s="386"/>
      <c r="H59" s="386"/>
      <c r="I59" s="386"/>
      <c r="J59" s="386"/>
      <c r="K59" s="386"/>
      <c r="L59" s="386">
        <f>L58+L57</f>
        <v>0</v>
      </c>
    </row>
    <row r="60" spans="11:12" ht="13.5">
      <c r="K60" s="415"/>
      <c r="L60" s="415"/>
    </row>
  </sheetData>
  <sheetProtection/>
  <mergeCells count="12">
    <mergeCell ref="B13:E13"/>
    <mergeCell ref="A1:M1"/>
    <mergeCell ref="D3:H3"/>
    <mergeCell ref="A5:M5"/>
    <mergeCell ref="A10:A11"/>
    <mergeCell ref="B10:B11"/>
    <mergeCell ref="C10:C11"/>
    <mergeCell ref="D10:E10"/>
    <mergeCell ref="F10:G10"/>
    <mergeCell ref="H10:I10"/>
    <mergeCell ref="J10:K10"/>
    <mergeCell ref="L10:L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0">
      <selection activeCell="I30" sqref="I30"/>
    </sheetView>
  </sheetViews>
  <sheetFormatPr defaultColWidth="8.75390625" defaultRowHeight="12.75"/>
  <cols>
    <col min="1" max="1" width="4.25390625" style="369" customWidth="1"/>
    <col min="2" max="2" width="52.375" style="369" customWidth="1"/>
    <col min="3" max="3" width="10.875" style="369" customWidth="1"/>
    <col min="4" max="4" width="8.75390625" style="369" customWidth="1"/>
    <col min="5" max="5" width="11.00390625" style="369" customWidth="1"/>
    <col min="6" max="6" width="8.875" style="369" customWidth="1"/>
    <col min="7" max="7" width="11.75390625" style="369" customWidth="1"/>
    <col min="8" max="8" width="9.125" style="369" customWidth="1"/>
    <col min="9" max="9" width="13.875" style="369" customWidth="1"/>
    <col min="10" max="10" width="12.875" style="369" customWidth="1"/>
    <col min="11" max="16384" width="8.75390625" style="369" customWidth="1"/>
  </cols>
  <sheetData>
    <row r="2" spans="2:10" ht="18" customHeight="1">
      <c r="B2" s="437" t="s">
        <v>276</v>
      </c>
      <c r="C2" s="437"/>
      <c r="D2" s="437"/>
      <c r="E2" s="438"/>
      <c r="F2" s="438"/>
      <c r="G2" s="438"/>
      <c r="H2" s="439"/>
      <c r="I2" s="368"/>
      <c r="J2" s="368"/>
    </row>
    <row r="3" spans="2:10" ht="16.5" customHeight="1">
      <c r="B3" s="437" t="s">
        <v>277</v>
      </c>
      <c r="C3" s="437"/>
      <c r="D3" s="437"/>
      <c r="E3" s="438"/>
      <c r="F3" s="438"/>
      <c r="G3" s="438"/>
      <c r="H3" s="439"/>
      <c r="I3" s="368"/>
      <c r="J3" s="368"/>
    </row>
    <row r="4" spans="2:9" ht="16.5" customHeight="1">
      <c r="B4" s="439"/>
      <c r="C4" s="439"/>
      <c r="D4" s="439"/>
      <c r="E4" s="439"/>
      <c r="F4" s="439"/>
      <c r="G4" s="439"/>
      <c r="H4" s="439"/>
      <c r="I4" s="368"/>
    </row>
    <row r="5" spans="2:9" ht="21" customHeight="1">
      <c r="B5" s="368"/>
      <c r="C5" s="220"/>
      <c r="D5" s="494" t="s">
        <v>297</v>
      </c>
      <c r="E5" s="494"/>
      <c r="F5" s="494"/>
      <c r="G5" s="494"/>
      <c r="H5" s="494"/>
      <c r="I5" s="368"/>
    </row>
    <row r="6" spans="2:9" ht="18.75" customHeight="1">
      <c r="B6" s="368"/>
      <c r="C6" s="368"/>
      <c r="D6" s="368"/>
      <c r="E6" s="368" t="s">
        <v>278</v>
      </c>
      <c r="F6" s="368"/>
      <c r="G6" s="368"/>
      <c r="H6" s="368"/>
      <c r="I6" s="368"/>
    </row>
    <row r="7" spans="2:9" ht="16.5" customHeight="1">
      <c r="B7" s="368"/>
      <c r="C7" s="368"/>
      <c r="D7" s="368"/>
      <c r="E7" s="368"/>
      <c r="F7" s="368"/>
      <c r="G7" s="368"/>
      <c r="H7" s="368"/>
      <c r="I7" s="368"/>
    </row>
    <row r="8" spans="1:9" ht="13.5">
      <c r="A8" s="440"/>
      <c r="B8" s="440"/>
      <c r="C8" s="440"/>
      <c r="D8" s="440"/>
      <c r="E8" s="440"/>
      <c r="F8" s="440"/>
      <c r="G8" s="440"/>
      <c r="H8" s="440"/>
      <c r="I8" s="440"/>
    </row>
    <row r="9" spans="1:9" ht="42.75" customHeight="1">
      <c r="A9" s="521" t="s">
        <v>279</v>
      </c>
      <c r="B9" s="521" t="s">
        <v>280</v>
      </c>
      <c r="C9" s="521" t="s">
        <v>281</v>
      </c>
      <c r="D9" s="521" t="s">
        <v>282</v>
      </c>
      <c r="E9" s="523" t="s">
        <v>3</v>
      </c>
      <c r="F9" s="523"/>
      <c r="G9" s="524" t="s">
        <v>283</v>
      </c>
      <c r="H9" s="525"/>
      <c r="I9" s="521" t="s">
        <v>6</v>
      </c>
    </row>
    <row r="10" spans="1:9" ht="51" customHeight="1">
      <c r="A10" s="522"/>
      <c r="B10" s="522"/>
      <c r="C10" s="522"/>
      <c r="D10" s="522"/>
      <c r="E10" s="441" t="s">
        <v>284</v>
      </c>
      <c r="F10" s="441" t="s">
        <v>8</v>
      </c>
      <c r="G10" s="441" t="s">
        <v>284</v>
      </c>
      <c r="H10" s="441" t="s">
        <v>8</v>
      </c>
      <c r="I10" s="522"/>
    </row>
    <row r="11" spans="1:9" ht="15" customHeight="1">
      <c r="A11" s="442">
        <v>1</v>
      </c>
      <c r="B11" s="443" t="s">
        <v>285</v>
      </c>
      <c r="C11" s="442" t="s">
        <v>286</v>
      </c>
      <c r="D11" s="444">
        <v>1</v>
      </c>
      <c r="E11" s="444"/>
      <c r="F11" s="444">
        <f>D11*E11</f>
        <v>0</v>
      </c>
      <c r="G11" s="444"/>
      <c r="H11" s="444">
        <f>G11*D11</f>
        <v>0</v>
      </c>
      <c r="I11" s="444">
        <f>H11+F11</f>
        <v>0</v>
      </c>
    </row>
    <row r="12" spans="1:9" ht="15" customHeight="1">
      <c r="A12" s="442">
        <v>2</v>
      </c>
      <c r="B12" s="445" t="s">
        <v>287</v>
      </c>
      <c r="C12" s="442" t="s">
        <v>286</v>
      </c>
      <c r="D12" s="444">
        <v>1</v>
      </c>
      <c r="E12" s="444"/>
      <c r="F12" s="444">
        <f>D12*E12</f>
        <v>0</v>
      </c>
      <c r="G12" s="444"/>
      <c r="H12" s="444">
        <f>G12*D12</f>
        <v>0</v>
      </c>
      <c r="I12" s="444">
        <f>H12+F12</f>
        <v>0</v>
      </c>
    </row>
    <row r="13" spans="1:9" ht="15" customHeight="1">
      <c r="A13" s="442">
        <v>3</v>
      </c>
      <c r="B13" s="443" t="s">
        <v>298</v>
      </c>
      <c r="C13" s="442" t="s">
        <v>286</v>
      </c>
      <c r="D13" s="444">
        <v>2</v>
      </c>
      <c r="E13" s="444"/>
      <c r="F13" s="444">
        <f>D13*E13</f>
        <v>0</v>
      </c>
      <c r="G13" s="444"/>
      <c r="H13" s="444">
        <f>G13*D13</f>
        <v>0</v>
      </c>
      <c r="I13" s="444">
        <f>H13+F13</f>
        <v>0</v>
      </c>
    </row>
    <row r="14" spans="1:9" ht="15" customHeight="1">
      <c r="A14" s="442">
        <v>4</v>
      </c>
      <c r="B14" s="445" t="s">
        <v>288</v>
      </c>
      <c r="C14" s="442" t="s">
        <v>286</v>
      </c>
      <c r="D14" s="444">
        <v>1</v>
      </c>
      <c r="E14" s="444"/>
      <c r="F14" s="444">
        <f aca="true" t="shared" si="0" ref="F14:F21">D14*E14</f>
        <v>0</v>
      </c>
      <c r="G14" s="444"/>
      <c r="H14" s="444">
        <f aca="true" t="shared" si="1" ref="H14:H19">G14*D14</f>
        <v>0</v>
      </c>
      <c r="I14" s="444">
        <f aca="true" t="shared" si="2" ref="I14:I21">H14+F14</f>
        <v>0</v>
      </c>
    </row>
    <row r="15" spans="1:9" ht="15" customHeight="1">
      <c r="A15" s="442">
        <v>5</v>
      </c>
      <c r="B15" s="445" t="s">
        <v>289</v>
      </c>
      <c r="C15" s="442" t="s">
        <v>223</v>
      </c>
      <c r="D15" s="444">
        <v>60</v>
      </c>
      <c r="E15" s="444"/>
      <c r="F15" s="444">
        <f t="shared" si="0"/>
        <v>0</v>
      </c>
      <c r="G15" s="444"/>
      <c r="H15" s="444">
        <f t="shared" si="1"/>
        <v>0</v>
      </c>
      <c r="I15" s="444">
        <f t="shared" si="2"/>
        <v>0</v>
      </c>
    </row>
    <row r="16" spans="1:9" ht="15" customHeight="1">
      <c r="A16" s="442">
        <v>6</v>
      </c>
      <c r="B16" s="445" t="s">
        <v>290</v>
      </c>
      <c r="C16" s="442" t="s">
        <v>223</v>
      </c>
      <c r="D16" s="444">
        <v>16</v>
      </c>
      <c r="E16" s="444"/>
      <c r="F16" s="444">
        <f t="shared" si="0"/>
        <v>0</v>
      </c>
      <c r="G16" s="444"/>
      <c r="H16" s="444">
        <f t="shared" si="1"/>
        <v>0</v>
      </c>
      <c r="I16" s="444">
        <f t="shared" si="2"/>
        <v>0</v>
      </c>
    </row>
    <row r="17" spans="1:9" ht="15" customHeight="1">
      <c r="A17" s="442">
        <v>7</v>
      </c>
      <c r="B17" s="445" t="s">
        <v>299</v>
      </c>
      <c r="C17" s="442" t="s">
        <v>223</v>
      </c>
      <c r="D17" s="444">
        <v>54</v>
      </c>
      <c r="E17" s="444"/>
      <c r="F17" s="444">
        <f t="shared" si="0"/>
        <v>0</v>
      </c>
      <c r="G17" s="444"/>
      <c r="H17" s="444">
        <f t="shared" si="1"/>
        <v>0</v>
      </c>
      <c r="I17" s="444">
        <f t="shared" si="2"/>
        <v>0</v>
      </c>
    </row>
    <row r="18" spans="1:9" ht="15" customHeight="1">
      <c r="A18" s="442">
        <v>8</v>
      </c>
      <c r="B18" s="445" t="s">
        <v>291</v>
      </c>
      <c r="C18" s="442" t="s">
        <v>292</v>
      </c>
      <c r="D18" s="444">
        <v>3</v>
      </c>
      <c r="E18" s="444"/>
      <c r="F18" s="444">
        <f t="shared" si="0"/>
        <v>0</v>
      </c>
      <c r="G18" s="444"/>
      <c r="H18" s="444">
        <f t="shared" si="1"/>
        <v>0</v>
      </c>
      <c r="I18" s="444">
        <f t="shared" si="2"/>
        <v>0</v>
      </c>
    </row>
    <row r="19" spans="1:9" ht="15" customHeight="1">
      <c r="A19" s="442">
        <v>9</v>
      </c>
      <c r="B19" s="445" t="s">
        <v>293</v>
      </c>
      <c r="C19" s="442" t="s">
        <v>223</v>
      </c>
      <c r="D19" s="444">
        <v>24</v>
      </c>
      <c r="E19" s="444"/>
      <c r="F19" s="444">
        <f t="shared" si="0"/>
        <v>0</v>
      </c>
      <c r="G19" s="444"/>
      <c r="H19" s="444">
        <f t="shared" si="1"/>
        <v>0</v>
      </c>
      <c r="I19" s="444">
        <f t="shared" si="2"/>
        <v>0</v>
      </c>
    </row>
    <row r="20" spans="1:9" ht="15" customHeight="1">
      <c r="A20" s="442">
        <v>10</v>
      </c>
      <c r="B20" s="445" t="s">
        <v>294</v>
      </c>
      <c r="C20" s="446">
        <v>0.4</v>
      </c>
      <c r="D20" s="444"/>
      <c r="E20" s="444"/>
      <c r="F20" s="444">
        <v>0</v>
      </c>
      <c r="G20" s="444"/>
      <c r="H20" s="444">
        <f>H19*C20</f>
        <v>0</v>
      </c>
      <c r="I20" s="444">
        <f t="shared" si="2"/>
        <v>0</v>
      </c>
    </row>
    <row r="21" spans="1:9" ht="15" customHeight="1">
      <c r="A21" s="442">
        <v>11</v>
      </c>
      <c r="B21" s="445" t="s">
        <v>295</v>
      </c>
      <c r="C21" s="442" t="s">
        <v>292</v>
      </c>
      <c r="D21" s="444">
        <v>1</v>
      </c>
      <c r="E21" s="444"/>
      <c r="F21" s="444">
        <f t="shared" si="0"/>
        <v>0</v>
      </c>
      <c r="G21" s="444"/>
      <c r="H21" s="444"/>
      <c r="I21" s="444">
        <f t="shared" si="2"/>
        <v>0</v>
      </c>
    </row>
    <row r="22" spans="1:9" ht="15" customHeight="1">
      <c r="A22" s="442"/>
      <c r="B22" s="447" t="s">
        <v>6</v>
      </c>
      <c r="C22" s="442"/>
      <c r="D22" s="442"/>
      <c r="E22" s="442"/>
      <c r="F22" s="448">
        <f>SUM(F11:F21)</f>
        <v>0</v>
      </c>
      <c r="G22" s="444"/>
      <c r="H22" s="448">
        <f>SUM(H11:H21)</f>
        <v>0</v>
      </c>
      <c r="I22" s="448">
        <f>SUM(I11:I21)</f>
        <v>0</v>
      </c>
    </row>
    <row r="23" spans="1:9" ht="15" customHeight="1">
      <c r="A23" s="445"/>
      <c r="B23" s="449" t="s">
        <v>296</v>
      </c>
      <c r="C23" s="450">
        <v>0.68</v>
      </c>
      <c r="D23" s="451"/>
      <c r="E23" s="451"/>
      <c r="F23" s="451"/>
      <c r="G23" s="453"/>
      <c r="H23" s="451"/>
      <c r="I23" s="453">
        <f>H22*C23</f>
        <v>0</v>
      </c>
    </row>
    <row r="24" spans="1:9" ht="15" customHeight="1">
      <c r="A24" s="445"/>
      <c r="B24" s="447" t="s">
        <v>6</v>
      </c>
      <c r="C24" s="449"/>
      <c r="D24" s="451"/>
      <c r="E24" s="451"/>
      <c r="F24" s="451"/>
      <c r="G24" s="453"/>
      <c r="H24" s="451"/>
      <c r="I24" s="453">
        <f>I23+I22</f>
        <v>0</v>
      </c>
    </row>
    <row r="25" spans="1:9" ht="15" customHeight="1">
      <c r="A25" s="445"/>
      <c r="B25" s="449" t="s">
        <v>50</v>
      </c>
      <c r="C25" s="450">
        <v>0.08</v>
      </c>
      <c r="D25" s="451"/>
      <c r="E25" s="451"/>
      <c r="F25" s="451"/>
      <c r="G25" s="451"/>
      <c r="H25" s="451"/>
      <c r="I25" s="453">
        <f>I24*C25</f>
        <v>0</v>
      </c>
    </row>
    <row r="26" spans="1:9" ht="15" customHeight="1">
      <c r="A26" s="445"/>
      <c r="B26" s="447" t="s">
        <v>6</v>
      </c>
      <c r="C26" s="449"/>
      <c r="D26" s="451"/>
      <c r="E26" s="451"/>
      <c r="F26" s="451"/>
      <c r="G26" s="451"/>
      <c r="H26" s="451"/>
      <c r="I26" s="452">
        <f>I24+I25</f>
        <v>0</v>
      </c>
    </row>
  </sheetData>
  <sheetProtection/>
  <mergeCells count="8">
    <mergeCell ref="I9:I10"/>
    <mergeCell ref="D5:H5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2018-12-19T16:20:19Z</cp:lastPrinted>
  <dcterms:created xsi:type="dcterms:W3CDTF">2004-05-18T18:44:03Z</dcterms:created>
  <dcterms:modified xsi:type="dcterms:W3CDTF">2023-06-13T10:18:50Z</dcterms:modified>
  <cp:category/>
  <cp:version/>
  <cp:contentType/>
  <cp:contentStatus/>
</cp:coreProperties>
</file>