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javidze0208\Desktop\ვაკე ტენდერები\"/>
    </mc:Choice>
  </mc:AlternateContent>
  <xr:revisionPtr revIDLastSave="0" documentId="13_ncr:1_{D643C0A4-9828-4DF3-9E2C-7696FB102820}" xr6:coauthVersionLast="45" xr6:coauthVersionMax="45" xr10:uidLastSave="{00000000-0000-0000-0000-000000000000}"/>
  <bookViews>
    <workbookView xWindow="-108" yWindow="-108" windowWidth="23256" windowHeight="12576" firstSheet="1" activeTab="3" xr2:uid="{ABE45D29-A71D-4AC1-9118-F97882DB7303}"/>
  </bookViews>
  <sheets>
    <sheet name="მოცულობები" sheetId="1" state="hidden" r:id="rId1"/>
    <sheet name="ხანძარქრობა" sheetId="6" r:id="rId2"/>
    <sheet name="წყალგაყვანილობა" sheetId="7" r:id="rId3"/>
    <sheet name="კანალიზაცია" sheetId="8" r:id="rId4"/>
  </sheets>
  <definedNames>
    <definedName name="_xlnm._FilterDatabase" localSheetId="0" hidden="1">მოცულობები!$A$2:$H$2</definedName>
    <definedName name="_xlnm._FilterDatabase" localSheetId="1" hidden="1">ხანძარქრობა!$A$4:$L$66</definedName>
    <definedName name="Summary" localSheetId="1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2" i="1" l="1"/>
  <c r="E94" i="1" l="1"/>
  <c r="F93" i="1"/>
  <c r="E93" i="1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F78" i="1"/>
  <c r="E78" i="1" s="1"/>
  <c r="E75" i="1"/>
  <c r="E74" i="1"/>
  <c r="E76" i="1" s="1"/>
  <c r="E73" i="1"/>
  <c r="F72" i="1"/>
  <c r="E72" i="1" s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F56" i="1"/>
  <c r="E56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40" i="1"/>
  <c r="E40" i="1"/>
  <c r="E37" i="1"/>
  <c r="E36" i="1"/>
  <c r="E38" i="1" s="1"/>
  <c r="E39" i="1" s="1"/>
  <c r="F35" i="1"/>
  <c r="E35" i="1" s="1"/>
  <c r="E33" i="1"/>
  <c r="E32" i="1"/>
  <c r="E31" i="1"/>
  <c r="E30" i="1"/>
  <c r="E28" i="1"/>
  <c r="E27" i="1"/>
  <c r="E26" i="1"/>
  <c r="E25" i="1"/>
  <c r="E24" i="1"/>
  <c r="E23" i="1"/>
  <c r="E22" i="1"/>
  <c r="E21" i="1"/>
  <c r="E19" i="1"/>
  <c r="F18" i="1"/>
  <c r="E18" i="1" s="1"/>
  <c r="E16" i="1"/>
  <c r="E15" i="1"/>
  <c r="E14" i="1"/>
  <c r="E13" i="1"/>
  <c r="E11" i="1"/>
  <c r="E10" i="1"/>
  <c r="E9" i="1"/>
  <c r="E8" i="1"/>
  <c r="E7" i="1"/>
  <c r="E6" i="1"/>
  <c r="E5" i="1"/>
  <c r="E4" i="1" s="1"/>
  <c r="E77" i="1" l="1"/>
  <c r="E34" i="1"/>
  <c r="E17" i="1"/>
  <c r="E71" i="1"/>
  <c r="E55" i="1"/>
  <c r="E92" i="1"/>
</calcChain>
</file>

<file path=xl/sharedStrings.xml><?xml version="1.0" encoding="utf-8"?>
<sst xmlns="http://schemas.openxmlformats.org/spreadsheetml/2006/main" count="649" uniqueCount="137">
  <si>
    <t>ნიშნული</t>
  </si>
  <si>
    <t>შესასრულებელი სამუშაო</t>
  </si>
  <si>
    <t>დანიშნულება</t>
  </si>
  <si>
    <t>განზ.ერთ.</t>
  </si>
  <si>
    <t>რაოდენობა</t>
  </si>
  <si>
    <t>±0.000</t>
  </si>
  <si>
    <t>თაბაშირ-მუყაოს ორმაგი ტიხრების მოწყობა სისქით 12.5სმ (ოთხმაგი ფილა)</t>
  </si>
  <si>
    <t>კვ.მ</t>
  </si>
  <si>
    <t xml:space="preserve">კარის ღიობი თაბაშირ-მუყაოს ორმაგ ტიხრებში </t>
  </si>
  <si>
    <t>UA პროფილი კარებისთვის</t>
  </si>
  <si>
    <t>გრძ.მ</t>
  </si>
  <si>
    <t>თაბაშირ-მუყაოს ორმაგი ტიხრების მოწყობა სისქით 12.5სმ (ოთხმაგი ნესტგამძლე ფილა)</t>
  </si>
  <si>
    <t>კარის ღიობი თაბაშირ-მუყაოს ორმაგ ტიხრებში (სან-კვანძი)</t>
  </si>
  <si>
    <t>UA პროფილი სან.კვანძების კარებისთვის</t>
  </si>
  <si>
    <t>კედლის შემოსვა თაბაშირ-მუყაოს ორმაგი ტიხრით სისქით 55სმ (ოთხმაგი ფილა)</t>
  </si>
  <si>
    <t xml:space="preserve">კარის ღიობი თაბაშირ-მუყაოს ორმაგ 55სმ სისქის ტიხრებში </t>
  </si>
  <si>
    <t>თაბაშირ-მუყაოს ერთმაგი კარკასით კედლების შეფუთვა (აბშივკა, ორმაგი ფილით)</t>
  </si>
  <si>
    <t>ღიობების ფართი</t>
  </si>
  <si>
    <t>თაბაშირ-მუყაოს ერთმაგი კარკასით ნესტგამძლე კედლების შეფუთვა (აბშივკა, ორმაგი ფილით)</t>
  </si>
  <si>
    <t>კედლების ღებვა</t>
  </si>
  <si>
    <t>მასალა</t>
  </si>
  <si>
    <t>ხელფასი</t>
  </si>
  <si>
    <t>კედლების ღებვა სან-კვანძში</t>
  </si>
  <si>
    <t>მასალა+ხელფასი</t>
  </si>
  <si>
    <t>+3.000</t>
  </si>
  <si>
    <t>თაბაშირ-მუყაოს ერთმაგი კარკასით კედლების შეფუთვა დარბაზში (აბშივკა, ორმაგი ფილით)</t>
  </si>
  <si>
    <t>+6.000</t>
  </si>
  <si>
    <t>+9.000</t>
  </si>
  <si>
    <t>+12.00</t>
  </si>
  <si>
    <t>ნორმატივი</t>
  </si>
  <si>
    <t>სამუშაოების და დანახარჯების დასახელება</t>
  </si>
  <si>
    <t>განზ. ერთ.</t>
  </si>
  <si>
    <t>მანქანა-მექანიზმი</t>
  </si>
  <si>
    <t>სულ, ჯამი:</t>
  </si>
  <si>
    <t>ერთ.</t>
  </si>
  <si>
    <t>სულ</t>
  </si>
  <si>
    <t>ცალი</t>
  </si>
  <si>
    <t>ლარი</t>
  </si>
  <si>
    <t>სხვა მასალები</t>
  </si>
  <si>
    <t>სხვა მანქანები</t>
  </si>
  <si>
    <t>შრომის დანახარჯი</t>
  </si>
  <si>
    <t>ჯამი</t>
  </si>
  <si>
    <t>გეგმიური მოგება</t>
  </si>
  <si>
    <t>გაუთვალისწინებელი ხარჯი</t>
  </si>
  <si>
    <t>დღგ</t>
  </si>
  <si>
    <t>ქ. თბილისში, ვაკის რაიონში საერთო საოფისე სივრცის სარემონტო სამუშაოების საორიენტაციო სახარჯთაღრიცხვო გაანგარიშება.</t>
  </si>
  <si>
    <t>16-24-3</t>
  </si>
  <si>
    <t>16-24-4</t>
  </si>
  <si>
    <t>16-24-5</t>
  </si>
  <si>
    <t>№</t>
  </si>
  <si>
    <t>სულ, ჯამი</t>
  </si>
  <si>
    <t>სატრანსპორტო ხარჯები (მასალის ღირებულებიდან)</t>
  </si>
  <si>
    <t xml:space="preserve">ზედნადები ხარჯები </t>
  </si>
  <si>
    <t>16-8-5</t>
  </si>
  <si>
    <t>ფოლადის მილი Dn 200</t>
  </si>
  <si>
    <t>16-8-4</t>
  </si>
  <si>
    <t>ფოლადის მილი Dn 150</t>
  </si>
  <si>
    <t>პლასტმასის სახანძრო მილი</t>
  </si>
  <si>
    <t>12-1084-1</t>
  </si>
  <si>
    <t>სპრინკლერები</t>
  </si>
  <si>
    <t>სველი სისტემის ქვედა განაწილების სპრინკლერი 1/2" k5.6 სტანდარტული მოქმედების 68 გრადუსიანი</t>
  </si>
  <si>
    <t>ქურო შიდა ხრახნით 25x1/2</t>
  </si>
  <si>
    <t>დრეკადი შლანგი 1მ სიგრძიდ d25 სპრინკლერებისთვის</t>
  </si>
  <si>
    <t>დრეკადი შლანგის დასამაგრებელი პროფილი</t>
  </si>
  <si>
    <t>8-574-58
მისად.</t>
  </si>
  <si>
    <t>სველი სისტემის ნაკადის რელე დ 100</t>
  </si>
  <si>
    <t>22-24-2
მისად.</t>
  </si>
  <si>
    <t>პეპლისებრი ურდული ჩართვა გამორთვის ინდიკატორით დ 100</t>
  </si>
  <si>
    <t>22-24-2</t>
  </si>
  <si>
    <t>უკუსარქველი დ 100</t>
  </si>
  <si>
    <t>22-23-1</t>
  </si>
  <si>
    <t>18-15-3</t>
  </si>
  <si>
    <t>ტესტირების სისტემა</t>
  </si>
  <si>
    <t>მილი სადრენაჟე d50</t>
  </si>
  <si>
    <t>მილი D 50</t>
  </si>
  <si>
    <t>სამკაპი დ 50x32x50</t>
  </si>
  <si>
    <t>მილი სადრენაჟე d32</t>
  </si>
  <si>
    <t>მილი D 32</t>
  </si>
  <si>
    <t>სამკაპი დ 32</t>
  </si>
  <si>
    <t>მუხლი დ 32</t>
  </si>
  <si>
    <t>12-790-2
მისად.</t>
  </si>
  <si>
    <t>სადრენაჟო/ტესტირების ურდული დ 32</t>
  </si>
  <si>
    <t>17-1-5</t>
  </si>
  <si>
    <t>ხელსაბანი სიფონით</t>
  </si>
  <si>
    <t>17-4-2</t>
  </si>
  <si>
    <t>უნიტაზი გოფრირებული მილით</t>
  </si>
  <si>
    <t>17-1-9</t>
  </si>
  <si>
    <t>ტრაპი დ 50 სუნის დამჭერი სანკვანძებისთვის</t>
  </si>
  <si>
    <t>ცივი წყლის მილი PPR</t>
  </si>
  <si>
    <t>PP  PN 10 D=25</t>
  </si>
  <si>
    <t>16-24-2</t>
  </si>
  <si>
    <t>PP  PN 10 D=20</t>
  </si>
  <si>
    <t>d25 მილის საკიდი</t>
  </si>
  <si>
    <t>ცხელი წყლის მილი PPR</t>
  </si>
  <si>
    <t>PP  PN 20 D=25</t>
  </si>
  <si>
    <t>PP  PN 20 D=20</t>
  </si>
  <si>
    <t>ფიტინგები (მილების ღირებულების 40%)</t>
  </si>
  <si>
    <t>26-01-017-01</t>
  </si>
  <si>
    <t>მილის შეფუთვა (მხოლოდ ცხელი)</t>
  </si>
  <si>
    <t>d 25х20 მილის შეფუთვა</t>
  </si>
  <si>
    <t>d 20х20 მილის შეფუთვა</t>
  </si>
  <si>
    <t>მილის შეფუთვა (ცივი წყლის)</t>
  </si>
  <si>
    <t>d 25х10 მილის შეფუთვა</t>
  </si>
  <si>
    <t>d 20х10 მილის შეფუთვა</t>
  </si>
  <si>
    <t>16-12-1
მისად.</t>
  </si>
  <si>
    <t>ურდული</t>
  </si>
  <si>
    <t>ფოლადისურდული დ 65</t>
  </si>
  <si>
    <t>პლასტმასის ურდული დ 75</t>
  </si>
  <si>
    <t>პლასტმასის ურდული დ 63</t>
  </si>
  <si>
    <t>პლასტმასის ურდული დ 50</t>
  </si>
  <si>
    <t>16-12-1</t>
  </si>
  <si>
    <t xml:space="preserve">ვენტილი არკო 1/2 </t>
  </si>
  <si>
    <t>ქურო შიდა ხრახნით 20x1/2</t>
  </si>
  <si>
    <t>დრეკადი შლანგი 1/2 დუიმიანი და 40 სმ</t>
  </si>
  <si>
    <t xml:space="preserve">მანომეტრი 1/2 </t>
  </si>
  <si>
    <t>მილყელი მილტუჩით დ 65</t>
  </si>
  <si>
    <t>18-4-1</t>
  </si>
  <si>
    <t>ცხელი წყლის ელ. გამაცხელებელი</t>
  </si>
  <si>
    <t>ცხელი წყლის ელ. გამაცხელებელი 50ლ მოცულობის</t>
  </si>
  <si>
    <t>https://www.fazahome.ae/product/water-heaters/horizontal-glasslined-electric-water-heater-50-litres-everhot/</t>
  </si>
  <si>
    <t>სანიაღვრე და საწვიმარი ქსელი</t>
  </si>
  <si>
    <t>კანალიზაციის სისტემა PVC მილი</t>
  </si>
  <si>
    <t>PVC SN-2 D 50</t>
  </si>
  <si>
    <t>D50 მილის სამაგრი</t>
  </si>
  <si>
    <t>16-24-8</t>
  </si>
  <si>
    <t>PVC SN-2 D 100</t>
  </si>
  <si>
    <t>D100 მილის სამაგრი</t>
  </si>
  <si>
    <t>100×50 გადამყვანი</t>
  </si>
  <si>
    <t>d 100 რევიზია</t>
  </si>
  <si>
    <t>d 100 ჯვარედინა</t>
  </si>
  <si>
    <t>ფიტინგები (მილსადენის ღირებულების 40%)</t>
  </si>
  <si>
    <t>სამზარეულოს კანალიზაცია სქელკედლანი PVC მილებით</t>
  </si>
  <si>
    <t>d50x10 მილსადენის იზოლაცია</t>
  </si>
  <si>
    <t>მილი D 100</t>
  </si>
  <si>
    <t>d100x10 მილსადენის იზოლაცია</t>
  </si>
  <si>
    <t>სამზარეულოს ტრაპი</t>
  </si>
  <si>
    <t>სამზარეულოს მიმღები ტრაპი სუნის დამჭერი სისტემით, ნარჩენების დამჭერით, პლასტმასის დაერთებით D75 მმ-ზე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</si>
</sst>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\ _L_a_r_i_-;\-* #,##0.00\ _L_a_r_i_-;_-* &quot;-&quot;??\ _L_a_r_i_-;_-@_-"/>
    <numFmt numFmtId="166" formatCode="0.0%"/>
    <numFmt numFmtId="167" formatCode="_-* #,##0.00_р_._-;\-* #,##0.00_р_._-;_-* &quot;-&quot;??_р_._-;_-@_-"/>
  </numFmts>
  <fonts count="27" x14ac:knownFonts="1">
    <font>
      <sz val="10"/>
      <name val="Arial"/>
      <family val="2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  <charset val="204"/>
    </font>
    <font>
      <sz val="10"/>
      <name val="Calibri"/>
      <family val="2"/>
    </font>
    <font>
      <b/>
      <sz val="10"/>
      <name val="Sylfaen"/>
      <family val="1"/>
      <charset val="204"/>
    </font>
    <font>
      <sz val="10"/>
      <name val="Arial"/>
      <family val="2"/>
      <charset val="204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name val="Helv"/>
    </font>
    <font>
      <b/>
      <sz val="11"/>
      <name val="Sylfaen"/>
      <family val="1"/>
    </font>
    <font>
      <sz val="11"/>
      <color theme="1"/>
      <name val="Sylfaen"/>
      <family val="2"/>
      <charset val="1"/>
      <scheme val="minor"/>
    </font>
    <font>
      <sz val="10"/>
      <color rgb="FFFF0000"/>
      <name val="Sylfaen"/>
      <family val="1"/>
    </font>
    <font>
      <sz val="11"/>
      <color indexed="8"/>
      <name val="Calibri"/>
      <family val="2"/>
    </font>
    <font>
      <b/>
      <sz val="10"/>
      <color rgb="FFFF0000"/>
      <name val="Sylfaen"/>
      <family val="1"/>
    </font>
    <font>
      <sz val="12"/>
      <name val="Sylfaen"/>
      <family val="1"/>
      <charset val="204"/>
    </font>
    <font>
      <b/>
      <sz val="11"/>
      <color theme="1"/>
      <name val="Sylfaen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u/>
      <sz val="11"/>
      <color theme="10"/>
      <name val="Sylfaen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1">
    <xf numFmtId="0" fontId="0" fillId="0" borderId="0"/>
    <xf numFmtId="164" fontId="4" fillId="0" borderId="0" applyFont="0" applyFill="0" applyBorder="0" applyAlignment="0" applyProtection="0"/>
    <xf numFmtId="0" fontId="10" fillId="0" borderId="0"/>
    <xf numFmtId="0" fontId="5" fillId="0" borderId="0"/>
    <xf numFmtId="16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4" fillId="0" borderId="0"/>
    <xf numFmtId="0" fontId="3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6" fillId="0" borderId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/>
    <xf numFmtId="0" fontId="2" fillId="0" borderId="0"/>
    <xf numFmtId="164" fontId="2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" fillId="0" borderId="0"/>
    <xf numFmtId="0" fontId="26" fillId="0" borderId="0" applyNumberFormat="0" applyFill="0" applyBorder="0" applyAlignment="0" applyProtection="0"/>
  </cellStyleXfs>
  <cellXfs count="191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wrapText="1"/>
    </xf>
    <xf numFmtId="0" fontId="0" fillId="2" borderId="0" xfId="0" applyFill="1"/>
    <xf numFmtId="0" fontId="0" fillId="2" borderId="4" xfId="0" applyFill="1" applyBorder="1"/>
    <xf numFmtId="49" fontId="6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0" fillId="3" borderId="6" xfId="0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2" fontId="0" fillId="3" borderId="6" xfId="0" applyNumberForma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166" fontId="13" fillId="0" borderId="6" xfId="3" applyNumberFormat="1" applyFont="1" applyBorder="1" applyAlignment="1">
      <alignment horizontal="center" vertical="center" wrapText="1"/>
    </xf>
    <xf numFmtId="2" fontId="11" fillId="0" borderId="0" xfId="2" applyNumberFormat="1" applyFont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164" fontId="12" fillId="0" borderId="11" xfId="1" applyFont="1" applyFill="1" applyBorder="1" applyAlignment="1">
      <alignment horizontal="center" vertical="center" wrapText="1"/>
    </xf>
    <xf numFmtId="164" fontId="15" fillId="0" borderId="11" xfId="1" applyFont="1" applyFill="1" applyBorder="1" applyAlignment="1">
      <alignment horizontal="center" vertical="center" wrapText="1"/>
    </xf>
    <xf numFmtId="164" fontId="12" fillId="0" borderId="16" xfId="1" applyFont="1" applyFill="1" applyBorder="1" applyAlignment="1">
      <alignment horizontal="center" vertical="center" wrapText="1"/>
    </xf>
    <xf numFmtId="164" fontId="12" fillId="0" borderId="19" xfId="1" applyFont="1" applyFill="1" applyBorder="1" applyAlignment="1">
      <alignment horizontal="center" vertical="center" wrapText="1"/>
    </xf>
    <xf numFmtId="49" fontId="11" fillId="0" borderId="6" xfId="3" applyNumberFormat="1" applyFont="1" applyBorder="1" applyAlignment="1">
      <alignment horizontal="center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164" fontId="11" fillId="0" borderId="6" xfId="6" applyFont="1" applyFill="1" applyBorder="1" applyAlignment="1">
      <alignment horizontal="center" vertical="center" wrapText="1"/>
    </xf>
    <xf numFmtId="164" fontId="13" fillId="0" borderId="6" xfId="6" applyFont="1" applyFill="1" applyBorder="1" applyAlignment="1">
      <alignment horizontal="center" vertical="center" wrapText="1"/>
    </xf>
    <xf numFmtId="0" fontId="13" fillId="0" borderId="0" xfId="23" applyFont="1" applyAlignment="1">
      <alignment vertical="center"/>
    </xf>
    <xf numFmtId="0" fontId="13" fillId="0" borderId="0" xfId="24" applyFont="1" applyAlignment="1">
      <alignment vertical="center"/>
    </xf>
    <xf numFmtId="1" fontId="13" fillId="0" borderId="18" xfId="2" applyNumberFormat="1" applyFont="1" applyBorder="1" applyAlignment="1">
      <alignment horizontal="center" vertical="center" wrapText="1"/>
    </xf>
    <xf numFmtId="49" fontId="13" fillId="0" borderId="6" xfId="2" applyNumberFormat="1" applyFont="1" applyBorder="1" applyAlignment="1">
      <alignment horizontal="center" vertical="center"/>
    </xf>
    <xf numFmtId="0" fontId="13" fillId="0" borderId="6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center" vertical="center"/>
    </xf>
    <xf numFmtId="0" fontId="13" fillId="0" borderId="0" xfId="23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2" borderId="0" xfId="9" applyFont="1" applyFill="1" applyAlignment="1">
      <alignment horizontal="center" vertical="center"/>
    </xf>
    <xf numFmtId="0" fontId="11" fillId="2" borderId="0" xfId="2" applyFont="1" applyFill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2" fontId="11" fillId="4" borderId="6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vertical="center" wrapText="1"/>
    </xf>
    <xf numFmtId="1" fontId="11" fillId="4" borderId="12" xfId="3" applyNumberFormat="1" applyFont="1" applyFill="1" applyBorder="1" applyAlignment="1">
      <alignment horizontal="center" vertical="center" wrapText="1"/>
    </xf>
    <xf numFmtId="1" fontId="13" fillId="4" borderId="13" xfId="3" applyNumberFormat="1" applyFont="1" applyFill="1" applyBorder="1" applyAlignment="1">
      <alignment horizontal="center" vertical="center" wrapText="1"/>
    </xf>
    <xf numFmtId="164" fontId="13" fillId="4" borderId="13" xfId="26" applyFont="1" applyFill="1" applyBorder="1" applyAlignment="1">
      <alignment horizontal="center" vertical="center" wrapText="1"/>
    </xf>
    <xf numFmtId="1" fontId="13" fillId="4" borderId="14" xfId="3" applyNumberFormat="1" applyFont="1" applyFill="1" applyBorder="1" applyAlignment="1">
      <alignment horizontal="center" vertical="center" wrapText="1"/>
    </xf>
    <xf numFmtId="1" fontId="12" fillId="2" borderId="0" xfId="3" applyNumberFormat="1" applyFont="1" applyFill="1" applyAlignment="1">
      <alignment horizontal="center" vertical="center" wrapText="1"/>
    </xf>
    <xf numFmtId="164" fontId="17" fillId="0" borderId="15" xfId="26" applyFont="1" applyFill="1" applyBorder="1" applyAlignment="1">
      <alignment horizontal="center" vertical="center" wrapText="1"/>
    </xf>
    <xf numFmtId="164" fontId="13" fillId="0" borderId="6" xfId="26" applyFont="1" applyFill="1" applyBorder="1" applyAlignment="1">
      <alignment horizontal="center" vertical="center"/>
    </xf>
    <xf numFmtId="164" fontId="11" fillId="0" borderId="6" xfId="26" applyFont="1" applyFill="1" applyBorder="1" applyAlignment="1">
      <alignment horizontal="center" vertical="center"/>
    </xf>
    <xf numFmtId="164" fontId="13" fillId="0" borderId="6" xfId="26" applyFont="1" applyFill="1" applyBorder="1" applyAlignment="1">
      <alignment horizontal="center" vertical="center" wrapText="1"/>
    </xf>
    <xf numFmtId="164" fontId="13" fillId="0" borderId="11" xfId="26" applyFont="1" applyFill="1" applyBorder="1" applyAlignment="1">
      <alignment horizontal="center" vertical="center"/>
    </xf>
    <xf numFmtId="164" fontId="13" fillId="0" borderId="17" xfId="26" applyFont="1" applyFill="1" applyBorder="1" applyAlignment="1">
      <alignment horizontal="center" vertical="center" wrapText="1"/>
    </xf>
    <xf numFmtId="0" fontId="13" fillId="4" borderId="25" xfId="2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center" vertical="center" wrapText="1"/>
    </xf>
    <xf numFmtId="0" fontId="11" fillId="4" borderId="20" xfId="2" applyFont="1" applyFill="1" applyBorder="1" applyAlignment="1">
      <alignment horizontal="center" vertical="center" wrapText="1"/>
    </xf>
    <xf numFmtId="164" fontId="11" fillId="4" borderId="20" xfId="26" applyFont="1" applyFill="1" applyBorder="1" applyAlignment="1">
      <alignment horizontal="center" vertical="center" wrapText="1"/>
    </xf>
    <xf numFmtId="4" fontId="11" fillId="4" borderId="23" xfId="2" applyNumberFormat="1" applyFont="1" applyFill="1" applyBorder="1" applyAlignment="1">
      <alignment horizontal="center" vertical="center" wrapText="1"/>
    </xf>
    <xf numFmtId="4" fontId="11" fillId="4" borderId="22" xfId="2" applyNumberFormat="1" applyFont="1" applyFill="1" applyBorder="1" applyAlignment="1">
      <alignment horizontal="center" vertical="center" wrapText="1"/>
    </xf>
    <xf numFmtId="4" fontId="11" fillId="4" borderId="20" xfId="2" applyNumberFormat="1" applyFont="1" applyFill="1" applyBorder="1" applyAlignment="1">
      <alignment horizontal="center" vertical="center" wrapText="1"/>
    </xf>
    <xf numFmtId="4" fontId="11" fillId="4" borderId="21" xfId="2" applyNumberFormat="1" applyFont="1" applyFill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49" fontId="13" fillId="0" borderId="8" xfId="3" applyNumberFormat="1" applyFont="1" applyBorder="1" applyAlignment="1">
      <alignment horizontal="center" vertical="center" wrapText="1"/>
    </xf>
    <xf numFmtId="166" fontId="13" fillId="0" borderId="8" xfId="3" applyNumberFormat="1" applyFont="1" applyBorder="1" applyAlignment="1">
      <alignment horizontal="center" vertical="center" wrapText="1"/>
    </xf>
    <xf numFmtId="164" fontId="13" fillId="0" borderId="8" xfId="26" applyFont="1" applyFill="1" applyBorder="1" applyAlignment="1">
      <alignment horizontal="center" vertical="center" wrapText="1"/>
    </xf>
    <xf numFmtId="164" fontId="13" fillId="0" borderId="8" xfId="6" applyFont="1" applyFill="1" applyBorder="1" applyAlignment="1">
      <alignment horizontal="center" vertical="center" wrapText="1"/>
    </xf>
    <xf numFmtId="164" fontId="11" fillId="0" borderId="6" xfId="26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49" fontId="13" fillId="0" borderId="13" xfId="3" applyNumberFormat="1" applyFont="1" applyBorder="1" applyAlignment="1">
      <alignment horizontal="center" vertical="center" wrapText="1"/>
    </xf>
    <xf numFmtId="166" fontId="13" fillId="0" borderId="13" xfId="3" applyNumberFormat="1" applyFont="1" applyBorder="1" applyAlignment="1">
      <alignment horizontal="center" vertical="center" wrapText="1"/>
    </xf>
    <xf numFmtId="164" fontId="13" fillId="0" borderId="13" xfId="26" applyFont="1" applyFill="1" applyBorder="1" applyAlignment="1">
      <alignment horizontal="center" vertical="center" wrapText="1"/>
    </xf>
    <xf numFmtId="164" fontId="13" fillId="0" borderId="13" xfId="6" applyFont="1" applyFill="1" applyBorder="1" applyAlignment="1">
      <alignment horizontal="center" vertical="center" wrapText="1"/>
    </xf>
    <xf numFmtId="0" fontId="1" fillId="0" borderId="0" xfId="29"/>
    <xf numFmtId="0" fontId="21" fillId="0" borderId="0" xfId="29" applyFont="1"/>
    <xf numFmtId="164" fontId="17" fillId="0" borderId="24" xfId="26" applyFont="1" applyFill="1" applyBorder="1" applyAlignment="1">
      <alignment horizontal="center" vertical="center" wrapText="1"/>
    </xf>
    <xf numFmtId="164" fontId="11" fillId="0" borderId="6" xfId="26" applyFont="1" applyFill="1" applyBorder="1" applyAlignment="1">
      <alignment horizontal="center" vertical="center" wrapText="1"/>
    </xf>
    <xf numFmtId="0" fontId="24" fillId="0" borderId="0" xfId="29" applyFont="1"/>
    <xf numFmtId="0" fontId="25" fillId="0" borderId="0" xfId="29" applyFont="1"/>
    <xf numFmtId="0" fontId="13" fillId="2" borderId="0" xfId="9" applyFont="1" applyFill="1" applyAlignment="1">
      <alignment horizontal="center" vertical="center" wrapText="1"/>
    </xf>
    <xf numFmtId="164" fontId="11" fillId="4" borderId="6" xfId="26" applyFont="1" applyFill="1" applyBorder="1" applyAlignment="1">
      <alignment horizontal="center" vertical="center" wrapText="1"/>
    </xf>
    <xf numFmtId="164" fontId="13" fillId="4" borderId="14" xfId="26" applyFont="1" applyFill="1" applyBorder="1" applyAlignment="1">
      <alignment horizontal="center" vertical="center" wrapText="1"/>
    </xf>
    <xf numFmtId="0" fontId="24" fillId="0" borderId="29" xfId="29" applyFont="1" applyBorder="1" applyAlignment="1">
      <alignment vertical="center"/>
    </xf>
    <xf numFmtId="0" fontId="25" fillId="0" borderId="8" xfId="29" applyFont="1" applyBorder="1" applyAlignment="1">
      <alignment horizontal="center" vertical="center"/>
    </xf>
    <xf numFmtId="0" fontId="24" fillId="0" borderId="30" xfId="29" applyFont="1" applyBorder="1" applyAlignment="1">
      <alignment vertical="center" wrapText="1"/>
    </xf>
    <xf numFmtId="0" fontId="24" fillId="0" borderId="5" xfId="29" applyFont="1" applyBorder="1" applyAlignment="1">
      <alignment horizontal="center" vertical="center"/>
    </xf>
    <xf numFmtId="164" fontId="11" fillId="0" borderId="17" xfId="26" applyFont="1" applyFill="1" applyBorder="1" applyAlignment="1">
      <alignment horizontal="center" vertical="center" wrapText="1"/>
    </xf>
    <xf numFmtId="164" fontId="25" fillId="0" borderId="30" xfId="26" applyFont="1" applyBorder="1" applyAlignment="1">
      <alignment vertical="center"/>
    </xf>
    <xf numFmtId="164" fontId="17" fillId="0" borderId="8" xfId="26" applyFont="1" applyFill="1" applyBorder="1" applyAlignment="1">
      <alignment horizontal="center" vertical="center" wrapText="1"/>
    </xf>
    <xf numFmtId="164" fontId="17" fillId="0" borderId="26" xfId="26" applyFont="1" applyFill="1" applyBorder="1" applyAlignment="1">
      <alignment horizontal="center" vertical="center" wrapText="1"/>
    </xf>
    <xf numFmtId="164" fontId="17" fillId="0" borderId="27" xfId="26" applyFont="1" applyFill="1" applyBorder="1" applyAlignment="1">
      <alignment horizontal="center" vertical="center" wrapText="1"/>
    </xf>
    <xf numFmtId="0" fontId="1" fillId="0" borderId="0" xfId="29" applyAlignment="1">
      <alignment wrapText="1"/>
    </xf>
    <xf numFmtId="0" fontId="25" fillId="0" borderId="5" xfId="29" applyFont="1" applyBorder="1" applyAlignment="1">
      <alignment horizontal="center" vertical="center"/>
    </xf>
    <xf numFmtId="0" fontId="25" fillId="0" borderId="10" xfId="29" applyFont="1" applyBorder="1" applyAlignment="1">
      <alignment vertical="center"/>
    </xf>
    <xf numFmtId="0" fontId="25" fillId="0" borderId="3" xfId="29" applyFont="1" applyBorder="1" applyAlignment="1">
      <alignment horizontal="center" vertical="center"/>
    </xf>
    <xf numFmtId="0" fontId="25" fillId="0" borderId="6" xfId="29" applyFont="1" applyBorder="1" applyAlignment="1">
      <alignment horizontal="left" vertical="center" wrapText="1"/>
    </xf>
    <xf numFmtId="49" fontId="13" fillId="0" borderId="15" xfId="2" applyNumberFormat="1" applyFont="1" applyBorder="1" applyAlignment="1">
      <alignment horizontal="center" vertical="center"/>
    </xf>
    <xf numFmtId="0" fontId="13" fillId="0" borderId="15" xfId="2" applyFont="1" applyBorder="1" applyAlignment="1">
      <alignment horizontal="left" vertical="center" wrapText="1"/>
    </xf>
    <xf numFmtId="0" fontId="24" fillId="0" borderId="10" xfId="29" applyFont="1" applyBorder="1" applyAlignment="1">
      <alignment vertical="center"/>
    </xf>
    <xf numFmtId="0" fontId="24" fillId="0" borderId="6" xfId="29" applyFont="1" applyBorder="1" applyAlignment="1">
      <alignment horizontal="center" vertical="center"/>
    </xf>
    <xf numFmtId="0" fontId="24" fillId="0" borderId="6" xfId="29" applyFont="1" applyBorder="1" applyAlignment="1">
      <alignment vertical="center" wrapText="1"/>
    </xf>
    <xf numFmtId="164" fontId="11" fillId="0" borderId="11" xfId="26" applyFont="1" applyFill="1" applyBorder="1" applyAlignment="1">
      <alignment horizontal="center" vertical="center"/>
    </xf>
    <xf numFmtId="0" fontId="21" fillId="0" borderId="0" xfId="29" applyFont="1" applyAlignment="1">
      <alignment wrapText="1"/>
    </xf>
    <xf numFmtId="0" fontId="24" fillId="0" borderId="31" xfId="29" applyFont="1" applyBorder="1" applyAlignment="1">
      <alignment vertical="center" wrapText="1"/>
    </xf>
    <xf numFmtId="0" fontId="24" fillId="0" borderId="3" xfId="29" applyFont="1" applyBorder="1" applyAlignment="1">
      <alignment horizontal="center" vertical="center"/>
    </xf>
    <xf numFmtId="0" fontId="25" fillId="0" borderId="6" xfId="29" applyFont="1" applyBorder="1" applyAlignment="1">
      <alignment horizontal="center" vertical="center"/>
    </xf>
    <xf numFmtId="0" fontId="24" fillId="0" borderId="5" xfId="29" applyFont="1" applyBorder="1" applyAlignment="1">
      <alignment vertical="center" wrapText="1"/>
    </xf>
    <xf numFmtId="164" fontId="25" fillId="0" borderId="5" xfId="26" applyFont="1" applyBorder="1" applyAlignment="1">
      <alignment vertical="center"/>
    </xf>
    <xf numFmtId="164" fontId="24" fillId="0" borderId="5" xfId="26" applyFont="1" applyBorder="1" applyAlignment="1">
      <alignment vertical="center"/>
    </xf>
    <xf numFmtId="164" fontId="19" fillId="0" borderId="6" xfId="26" applyFont="1" applyFill="1" applyBorder="1" applyAlignment="1">
      <alignment horizontal="center" vertical="center" wrapText="1"/>
    </xf>
    <xf numFmtId="164" fontId="19" fillId="0" borderId="15" xfId="26" applyFont="1" applyFill="1" applyBorder="1" applyAlignment="1">
      <alignment horizontal="center" vertical="center" wrapText="1"/>
    </xf>
    <xf numFmtId="0" fontId="25" fillId="0" borderId="5" xfId="29" applyFont="1" applyBorder="1" applyAlignment="1">
      <alignment vertical="center" wrapText="1"/>
    </xf>
    <xf numFmtId="0" fontId="24" fillId="0" borderId="3" xfId="29" applyFont="1" applyBorder="1" applyAlignment="1">
      <alignment horizontal="center" vertical="center" wrapText="1"/>
    </xf>
    <xf numFmtId="164" fontId="19" fillId="0" borderId="24" xfId="26" applyFont="1" applyFill="1" applyBorder="1" applyAlignment="1">
      <alignment horizontal="center" vertical="center" wrapText="1"/>
    </xf>
    <xf numFmtId="0" fontId="25" fillId="0" borderId="28" xfId="29" applyFont="1" applyBorder="1" applyAlignment="1">
      <alignment vertical="center"/>
    </xf>
    <xf numFmtId="164" fontId="11" fillId="4" borderId="23" xfId="26" applyFont="1" applyFill="1" applyBorder="1" applyAlignment="1">
      <alignment horizontal="center" vertical="center" wrapText="1"/>
    </xf>
    <xf numFmtId="164" fontId="11" fillId="4" borderId="21" xfId="26" applyFont="1" applyFill="1" applyBorder="1" applyAlignment="1">
      <alignment horizontal="center" vertical="center" wrapText="1"/>
    </xf>
    <xf numFmtId="164" fontId="11" fillId="4" borderId="22" xfId="26" applyFont="1" applyFill="1" applyBorder="1" applyAlignment="1">
      <alignment horizontal="center" vertical="center" wrapText="1"/>
    </xf>
    <xf numFmtId="0" fontId="24" fillId="0" borderId="0" xfId="29" applyFont="1" applyAlignment="1">
      <alignment horizontal="center" vertical="center"/>
    </xf>
    <xf numFmtId="0" fontId="25" fillId="0" borderId="0" xfId="29" applyFont="1" applyAlignment="1">
      <alignment horizontal="center" vertical="center"/>
    </xf>
    <xf numFmtId="0" fontId="25" fillId="0" borderId="0" xfId="29" applyFont="1" applyAlignment="1">
      <alignment horizontal="center" vertical="center" wrapText="1"/>
    </xf>
    <xf numFmtId="164" fontId="25" fillId="0" borderId="0" xfId="26" applyFont="1" applyAlignment="1">
      <alignment horizontal="center" vertical="center"/>
    </xf>
    <xf numFmtId="164" fontId="25" fillId="0" borderId="0" xfId="26" applyFont="1"/>
    <xf numFmtId="0" fontId="13" fillId="2" borderId="0" xfId="14" applyFont="1" applyFill="1" applyAlignment="1">
      <alignment horizontal="center" vertical="center"/>
    </xf>
    <xf numFmtId="1" fontId="13" fillId="4" borderId="12" xfId="3" applyNumberFormat="1" applyFont="1" applyFill="1" applyBorder="1" applyAlignment="1">
      <alignment horizontal="center" vertical="center" wrapText="1"/>
    </xf>
    <xf numFmtId="0" fontId="21" fillId="0" borderId="7" xfId="29" applyFont="1" applyBorder="1" applyAlignment="1">
      <alignment vertical="center"/>
    </xf>
    <xf numFmtId="0" fontId="24" fillId="0" borderId="32" xfId="29" applyFont="1" applyBorder="1" applyAlignment="1">
      <alignment horizontal="center" vertical="center"/>
    </xf>
    <xf numFmtId="0" fontId="11" fillId="0" borderId="8" xfId="2" applyFont="1" applyBorder="1" applyAlignment="1">
      <alignment horizontal="left" vertical="center" wrapText="1"/>
    </xf>
    <xf numFmtId="0" fontId="11" fillId="0" borderId="8" xfId="2" applyFont="1" applyBorder="1" applyAlignment="1">
      <alignment horizontal="center" vertical="center" wrapText="1"/>
    </xf>
    <xf numFmtId="164" fontId="11" fillId="0" borderId="8" xfId="26" applyFont="1" applyFill="1" applyBorder="1" applyAlignment="1">
      <alignment horizontal="left" vertical="center" wrapText="1"/>
    </xf>
    <xf numFmtId="164" fontId="11" fillId="0" borderId="9" xfId="26" applyFont="1" applyFill="1" applyBorder="1" applyAlignment="1">
      <alignment horizontal="left" vertical="center" wrapText="1"/>
    </xf>
    <xf numFmtId="0" fontId="1" fillId="0" borderId="10" xfId="29" applyBorder="1" applyAlignment="1">
      <alignment vertical="center"/>
    </xf>
    <xf numFmtId="164" fontId="13" fillId="0" borderId="6" xfId="26" applyFont="1" applyFill="1" applyBorder="1" applyAlignment="1">
      <alignment horizontal="left" vertical="center" wrapText="1"/>
    </xf>
    <xf numFmtId="0" fontId="21" fillId="0" borderId="10" xfId="29" applyFont="1" applyBorder="1" applyAlignment="1">
      <alignment vertical="center"/>
    </xf>
    <xf numFmtId="0" fontId="11" fillId="0" borderId="6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wrapText="1"/>
    </xf>
    <xf numFmtId="164" fontId="11" fillId="0" borderId="6" xfId="26" applyFont="1" applyFill="1" applyBorder="1" applyAlignment="1">
      <alignment horizontal="left" vertical="center" wrapText="1"/>
    </xf>
    <xf numFmtId="164" fontId="11" fillId="0" borderId="11" xfId="26" applyFont="1" applyFill="1" applyBorder="1" applyAlignment="1">
      <alignment horizontal="left" vertical="center" wrapText="1"/>
    </xf>
    <xf numFmtId="164" fontId="13" fillId="0" borderId="11" xfId="26" applyFont="1" applyFill="1" applyBorder="1" applyAlignment="1">
      <alignment horizontal="left" vertical="center" wrapText="1"/>
    </xf>
    <xf numFmtId="0" fontId="21" fillId="0" borderId="10" xfId="29" applyFont="1" applyBorder="1" applyAlignment="1">
      <alignment vertical="center" wrapText="1"/>
    </xf>
    <xf numFmtId="0" fontId="26" fillId="0" borderId="0" xfId="30"/>
    <xf numFmtId="0" fontId="25" fillId="0" borderId="33" xfId="29" applyFont="1" applyBorder="1" applyAlignment="1">
      <alignment horizontal="center" vertical="center"/>
    </xf>
    <xf numFmtId="0" fontId="1" fillId="0" borderId="0" xfId="29" applyAlignment="1">
      <alignment horizontal="center" vertical="center"/>
    </xf>
    <xf numFmtId="0" fontId="24" fillId="0" borderId="17" xfId="29" applyFont="1" applyBorder="1" applyAlignment="1">
      <alignment horizontal="center" vertical="center"/>
    </xf>
    <xf numFmtId="0" fontId="24" fillId="0" borderId="31" xfId="29" applyFont="1" applyBorder="1" applyAlignment="1">
      <alignment vertical="center"/>
    </xf>
    <xf numFmtId="0" fontId="25" fillId="0" borderId="17" xfId="29" applyFont="1" applyBorder="1" applyAlignment="1">
      <alignment horizontal="center" vertical="center"/>
    </xf>
    <xf numFmtId="0" fontId="25" fillId="0" borderId="31" xfId="29" applyFont="1" applyBorder="1" applyAlignment="1">
      <alignment horizontal="center" vertical="center"/>
    </xf>
    <xf numFmtId="164" fontId="11" fillId="0" borderId="17" xfId="26" applyFont="1" applyFill="1" applyBorder="1" applyAlignment="1">
      <alignment horizontal="left" vertical="center" wrapText="1"/>
    </xf>
    <xf numFmtId="164" fontId="11" fillId="0" borderId="19" xfId="26" applyFont="1" applyFill="1" applyBorder="1" applyAlignment="1">
      <alignment horizontal="left" vertical="center" wrapText="1"/>
    </xf>
    <xf numFmtId="1" fontId="11" fillId="0" borderId="18" xfId="2" applyNumberFormat="1" applyFont="1" applyBorder="1" applyAlignment="1">
      <alignment horizontal="center" vertical="center" wrapText="1"/>
    </xf>
    <xf numFmtId="0" fontId="24" fillId="0" borderId="10" xfId="29" applyFont="1" applyBorder="1" applyAlignment="1">
      <alignment horizontal="center" vertical="center"/>
    </xf>
    <xf numFmtId="0" fontId="24" fillId="0" borderId="6" xfId="29" applyFont="1" applyBorder="1" applyAlignment="1">
      <alignment vertical="center"/>
    </xf>
    <xf numFmtId="0" fontId="24" fillId="0" borderId="6" xfId="29" applyFont="1" applyBorder="1" applyAlignment="1">
      <alignment horizontal="left" vertical="center"/>
    </xf>
    <xf numFmtId="1" fontId="24" fillId="0" borderId="6" xfId="29" applyNumberFormat="1" applyFont="1" applyBorder="1" applyAlignment="1">
      <alignment horizontal="center" vertical="center" wrapText="1"/>
    </xf>
    <xf numFmtId="0" fontId="25" fillId="0" borderId="6" xfId="29" applyFont="1" applyBorder="1" applyAlignment="1">
      <alignment vertical="center"/>
    </xf>
    <xf numFmtId="0" fontId="25" fillId="0" borderId="34" xfId="29" applyFont="1" applyBorder="1"/>
    <xf numFmtId="0" fontId="25" fillId="0" borderId="6" xfId="29" applyFont="1" applyBorder="1" applyAlignment="1">
      <alignment horizontal="left" vertical="center"/>
    </xf>
    <xf numFmtId="1" fontId="25" fillId="0" borderId="6" xfId="29" applyNumberFormat="1" applyFont="1" applyBorder="1" applyAlignment="1">
      <alignment horizontal="center" vertical="center"/>
    </xf>
    <xf numFmtId="0" fontId="11" fillId="4" borderId="25" xfId="2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164" fontId="11" fillId="4" borderId="8" xfId="26" applyFont="1" applyFill="1" applyBorder="1" applyAlignment="1">
      <alignment horizontal="center" vertical="center" wrapText="1"/>
    </xf>
    <xf numFmtId="164" fontId="11" fillId="4" borderId="9" xfId="26" applyFont="1" applyFill="1" applyBorder="1" applyAlignment="1">
      <alignment horizontal="center" vertical="center" wrapText="1"/>
    </xf>
    <xf numFmtId="164" fontId="11" fillId="4" borderId="11" xfId="26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4" borderId="7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center" vertical="center" wrapText="1"/>
    </xf>
    <xf numFmtId="164" fontId="11" fillId="4" borderId="6" xfId="26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11" fillId="4" borderId="11" xfId="3" applyFont="1" applyFill="1" applyBorder="1" applyAlignment="1">
      <alignment horizontal="center" vertical="center" wrapText="1"/>
    </xf>
  </cellXfs>
  <cellStyles count="31">
    <cellStyle name="Comma" xfId="1" builtinId="3"/>
    <cellStyle name="Comma 17" xfId="18" xr:uid="{B4F45039-BEFF-4D0D-A438-C7153B72E32C}"/>
    <cellStyle name="Comma 2" xfId="4" xr:uid="{82FD96FB-DC9A-4630-B830-2F40F52B2B1A}"/>
    <cellStyle name="Comma 2 2" xfId="15" xr:uid="{CDBDA2DB-5138-4D1E-A03E-A13017B4B90D}"/>
    <cellStyle name="Comma 21 2" xfId="27" xr:uid="{C99FF944-A657-468A-B966-2B65C7AB7C97}"/>
    <cellStyle name="Comma 23" xfId="6" xr:uid="{932CA1C8-17E8-4ACE-BCAA-2C832FD7971B}"/>
    <cellStyle name="Comma 3" xfId="16" xr:uid="{60CE3303-C32D-43EF-A8E6-F3EE39F45926}"/>
    <cellStyle name="Comma 4" xfId="13" xr:uid="{00000000-0005-0000-0000-000039000000}"/>
    <cellStyle name="Comma 5" xfId="21" xr:uid="{5AECA513-7F48-4A8F-A4CF-ABAF869F6711}"/>
    <cellStyle name="Comma 6" xfId="26" xr:uid="{6BAA2CE7-019B-4F0B-ACB3-E0EFB3A896D6}"/>
    <cellStyle name="Hyperlink" xfId="30" builtinId="8"/>
    <cellStyle name="Normal" xfId="0" builtinId="0"/>
    <cellStyle name="Normal 10" xfId="3" xr:uid="{FBD81233-7EAB-4AEA-AD81-793692FEB08C}"/>
    <cellStyle name="Normal 11 2" xfId="2" xr:uid="{57DB7367-F97E-4B71-95DD-A4E1117F3915}"/>
    <cellStyle name="Normal 2" xfId="9" xr:uid="{F2F3952B-1722-47FE-91CF-DE3B5246F8BD}"/>
    <cellStyle name="Normal 2 2" xfId="14" xr:uid="{DFD55302-DAB9-4151-A905-A20F1033642C}"/>
    <cellStyle name="Normal 2 3" xfId="22" xr:uid="{2CB46A17-3F82-4FBD-A27B-A274B113570E}"/>
    <cellStyle name="Normal 3" xfId="12" xr:uid="{00000000-0005-0000-0000-00003D000000}"/>
    <cellStyle name="Normal 4" xfId="20" xr:uid="{B107368A-7B03-446B-95E3-BCC2D251CFDF}"/>
    <cellStyle name="Normal 5" xfId="29" xr:uid="{83D296B2-90D3-4905-BB30-FAC1B837C860}"/>
    <cellStyle name="Normal 6" xfId="23" xr:uid="{92105776-71F2-41DB-BF5D-64C2BB3BFA3D}"/>
    <cellStyle name="Normal 6 3" xfId="24" xr:uid="{3D814203-6B66-4350-A8D3-4958E795600E}"/>
    <cellStyle name="Percent 3" xfId="17" xr:uid="{09A61A7E-08BE-4504-B1A4-9AFB507CAC47}"/>
    <cellStyle name="Percent 6" xfId="11" xr:uid="{894B7D53-032A-48C5-8AEF-1AB4D1FB991B}"/>
    <cellStyle name="silfain" xfId="19" xr:uid="{63376BAE-C9F1-4B33-8DFA-95E7712E51A8}"/>
    <cellStyle name="Style 1" xfId="7" xr:uid="{DC68DD42-6FA6-4FAC-AC1D-CD37ED793A8A}"/>
    <cellStyle name="Обычный 2 2" xfId="25" xr:uid="{263080AC-8496-49A5-8A13-9013F3C39EF4}"/>
    <cellStyle name="Обычный 2 3" xfId="8" xr:uid="{52DB3210-4E0F-4126-8631-73219DC57E81}"/>
    <cellStyle name="Обычный 3" xfId="10" xr:uid="{980B44B0-AF39-4E71-91EC-5A50CE8349EA}"/>
    <cellStyle name="Обычный 4 2" xfId="28" xr:uid="{26686622-4043-4BFF-BCE5-01FDAD4BB2BC}"/>
    <cellStyle name="Финансовый 2" xfId="5" xr:uid="{543B7BFF-FBBC-4AF6-9856-64EFD32C5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azahome.ae/product/water-heaters/horizontal-glasslined-electric-water-heater-50-litres-everho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FD46-1FE1-4696-9034-AFC53C3CFB9D}">
  <dimension ref="A1:F96"/>
  <sheetViews>
    <sheetView showGridLines="0" topLeftCell="A62" workbookViewId="0">
      <selection activeCell="E76" sqref="E76"/>
    </sheetView>
  </sheetViews>
  <sheetFormatPr defaultRowHeight="13.2" x14ac:dyDescent="0.25"/>
  <cols>
    <col min="1" max="1" width="10.6640625" style="1" customWidth="1"/>
    <col min="2" max="2" width="25.6640625" style="2" customWidth="1"/>
    <col min="3" max="3" width="25.33203125" customWidth="1"/>
    <col min="4" max="4" width="20.5546875" customWidth="1"/>
    <col min="5" max="5" width="17.5546875" customWidth="1"/>
    <col min="6" max="6" width="10.6640625" customWidth="1"/>
    <col min="257" max="257" width="10.6640625" customWidth="1"/>
    <col min="258" max="258" width="25.6640625" customWidth="1"/>
    <col min="259" max="259" width="25.33203125" customWidth="1"/>
    <col min="260" max="260" width="20.5546875" customWidth="1"/>
    <col min="261" max="261" width="17.5546875" customWidth="1"/>
    <col min="262" max="262" width="10.6640625" customWidth="1"/>
    <col min="513" max="513" width="10.6640625" customWidth="1"/>
    <col min="514" max="514" width="25.6640625" customWidth="1"/>
    <col min="515" max="515" width="25.33203125" customWidth="1"/>
    <col min="516" max="516" width="20.5546875" customWidth="1"/>
    <col min="517" max="517" width="17.5546875" customWidth="1"/>
    <col min="518" max="518" width="10.6640625" customWidth="1"/>
    <col min="769" max="769" width="10.6640625" customWidth="1"/>
    <col min="770" max="770" width="25.6640625" customWidth="1"/>
    <col min="771" max="771" width="25.33203125" customWidth="1"/>
    <col min="772" max="772" width="20.5546875" customWidth="1"/>
    <col min="773" max="773" width="17.5546875" customWidth="1"/>
    <col min="774" max="774" width="10.6640625" customWidth="1"/>
    <col min="1025" max="1025" width="10.6640625" customWidth="1"/>
    <col min="1026" max="1026" width="25.6640625" customWidth="1"/>
    <col min="1027" max="1027" width="25.33203125" customWidth="1"/>
    <col min="1028" max="1028" width="20.5546875" customWidth="1"/>
    <col min="1029" max="1029" width="17.5546875" customWidth="1"/>
    <col min="1030" max="1030" width="10.6640625" customWidth="1"/>
    <col min="1281" max="1281" width="10.6640625" customWidth="1"/>
    <col min="1282" max="1282" width="25.6640625" customWidth="1"/>
    <col min="1283" max="1283" width="25.33203125" customWidth="1"/>
    <col min="1284" max="1284" width="20.5546875" customWidth="1"/>
    <col min="1285" max="1285" width="17.5546875" customWidth="1"/>
    <col min="1286" max="1286" width="10.6640625" customWidth="1"/>
    <col min="1537" max="1537" width="10.6640625" customWidth="1"/>
    <col min="1538" max="1538" width="25.6640625" customWidth="1"/>
    <col min="1539" max="1539" width="25.33203125" customWidth="1"/>
    <col min="1540" max="1540" width="20.5546875" customWidth="1"/>
    <col min="1541" max="1541" width="17.5546875" customWidth="1"/>
    <col min="1542" max="1542" width="10.6640625" customWidth="1"/>
    <col min="1793" max="1793" width="10.6640625" customWidth="1"/>
    <col min="1794" max="1794" width="25.6640625" customWidth="1"/>
    <col min="1795" max="1795" width="25.33203125" customWidth="1"/>
    <col min="1796" max="1796" width="20.5546875" customWidth="1"/>
    <col min="1797" max="1797" width="17.5546875" customWidth="1"/>
    <col min="1798" max="1798" width="10.6640625" customWidth="1"/>
    <col min="2049" max="2049" width="10.6640625" customWidth="1"/>
    <col min="2050" max="2050" width="25.6640625" customWidth="1"/>
    <col min="2051" max="2051" width="25.33203125" customWidth="1"/>
    <col min="2052" max="2052" width="20.5546875" customWidth="1"/>
    <col min="2053" max="2053" width="17.5546875" customWidth="1"/>
    <col min="2054" max="2054" width="10.6640625" customWidth="1"/>
    <col min="2305" max="2305" width="10.6640625" customWidth="1"/>
    <col min="2306" max="2306" width="25.6640625" customWidth="1"/>
    <col min="2307" max="2307" width="25.33203125" customWidth="1"/>
    <col min="2308" max="2308" width="20.5546875" customWidth="1"/>
    <col min="2309" max="2309" width="17.5546875" customWidth="1"/>
    <col min="2310" max="2310" width="10.6640625" customWidth="1"/>
    <col min="2561" max="2561" width="10.6640625" customWidth="1"/>
    <col min="2562" max="2562" width="25.6640625" customWidth="1"/>
    <col min="2563" max="2563" width="25.33203125" customWidth="1"/>
    <col min="2564" max="2564" width="20.5546875" customWidth="1"/>
    <col min="2565" max="2565" width="17.5546875" customWidth="1"/>
    <col min="2566" max="2566" width="10.6640625" customWidth="1"/>
    <col min="2817" max="2817" width="10.6640625" customWidth="1"/>
    <col min="2818" max="2818" width="25.6640625" customWidth="1"/>
    <col min="2819" max="2819" width="25.33203125" customWidth="1"/>
    <col min="2820" max="2820" width="20.5546875" customWidth="1"/>
    <col min="2821" max="2821" width="17.5546875" customWidth="1"/>
    <col min="2822" max="2822" width="10.6640625" customWidth="1"/>
    <col min="3073" max="3073" width="10.6640625" customWidth="1"/>
    <col min="3074" max="3074" width="25.6640625" customWidth="1"/>
    <col min="3075" max="3075" width="25.33203125" customWidth="1"/>
    <col min="3076" max="3076" width="20.5546875" customWidth="1"/>
    <col min="3077" max="3077" width="17.5546875" customWidth="1"/>
    <col min="3078" max="3078" width="10.6640625" customWidth="1"/>
    <col min="3329" max="3329" width="10.6640625" customWidth="1"/>
    <col min="3330" max="3330" width="25.6640625" customWidth="1"/>
    <col min="3331" max="3331" width="25.33203125" customWidth="1"/>
    <col min="3332" max="3332" width="20.5546875" customWidth="1"/>
    <col min="3333" max="3333" width="17.5546875" customWidth="1"/>
    <col min="3334" max="3334" width="10.6640625" customWidth="1"/>
    <col min="3585" max="3585" width="10.6640625" customWidth="1"/>
    <col min="3586" max="3586" width="25.6640625" customWidth="1"/>
    <col min="3587" max="3587" width="25.33203125" customWidth="1"/>
    <col min="3588" max="3588" width="20.5546875" customWidth="1"/>
    <col min="3589" max="3589" width="17.5546875" customWidth="1"/>
    <col min="3590" max="3590" width="10.6640625" customWidth="1"/>
    <col min="3841" max="3841" width="10.6640625" customWidth="1"/>
    <col min="3842" max="3842" width="25.6640625" customWidth="1"/>
    <col min="3843" max="3843" width="25.33203125" customWidth="1"/>
    <col min="3844" max="3844" width="20.5546875" customWidth="1"/>
    <col min="3845" max="3845" width="17.5546875" customWidth="1"/>
    <col min="3846" max="3846" width="10.6640625" customWidth="1"/>
    <col min="4097" max="4097" width="10.6640625" customWidth="1"/>
    <col min="4098" max="4098" width="25.6640625" customWidth="1"/>
    <col min="4099" max="4099" width="25.33203125" customWidth="1"/>
    <col min="4100" max="4100" width="20.5546875" customWidth="1"/>
    <col min="4101" max="4101" width="17.5546875" customWidth="1"/>
    <col min="4102" max="4102" width="10.6640625" customWidth="1"/>
    <col min="4353" max="4353" width="10.6640625" customWidth="1"/>
    <col min="4354" max="4354" width="25.6640625" customWidth="1"/>
    <col min="4355" max="4355" width="25.33203125" customWidth="1"/>
    <col min="4356" max="4356" width="20.5546875" customWidth="1"/>
    <col min="4357" max="4357" width="17.5546875" customWidth="1"/>
    <col min="4358" max="4358" width="10.6640625" customWidth="1"/>
    <col min="4609" max="4609" width="10.6640625" customWidth="1"/>
    <col min="4610" max="4610" width="25.6640625" customWidth="1"/>
    <col min="4611" max="4611" width="25.33203125" customWidth="1"/>
    <col min="4612" max="4612" width="20.5546875" customWidth="1"/>
    <col min="4613" max="4613" width="17.5546875" customWidth="1"/>
    <col min="4614" max="4614" width="10.6640625" customWidth="1"/>
    <col min="4865" max="4865" width="10.6640625" customWidth="1"/>
    <col min="4866" max="4866" width="25.6640625" customWidth="1"/>
    <col min="4867" max="4867" width="25.33203125" customWidth="1"/>
    <col min="4868" max="4868" width="20.5546875" customWidth="1"/>
    <col min="4869" max="4869" width="17.5546875" customWidth="1"/>
    <col min="4870" max="4870" width="10.6640625" customWidth="1"/>
    <col min="5121" max="5121" width="10.6640625" customWidth="1"/>
    <col min="5122" max="5122" width="25.6640625" customWidth="1"/>
    <col min="5123" max="5123" width="25.33203125" customWidth="1"/>
    <col min="5124" max="5124" width="20.5546875" customWidth="1"/>
    <col min="5125" max="5125" width="17.5546875" customWidth="1"/>
    <col min="5126" max="5126" width="10.6640625" customWidth="1"/>
    <col min="5377" max="5377" width="10.6640625" customWidth="1"/>
    <col min="5378" max="5378" width="25.6640625" customWidth="1"/>
    <col min="5379" max="5379" width="25.33203125" customWidth="1"/>
    <col min="5380" max="5380" width="20.5546875" customWidth="1"/>
    <col min="5381" max="5381" width="17.5546875" customWidth="1"/>
    <col min="5382" max="5382" width="10.6640625" customWidth="1"/>
    <col min="5633" max="5633" width="10.6640625" customWidth="1"/>
    <col min="5634" max="5634" width="25.6640625" customWidth="1"/>
    <col min="5635" max="5635" width="25.33203125" customWidth="1"/>
    <col min="5636" max="5636" width="20.5546875" customWidth="1"/>
    <col min="5637" max="5637" width="17.5546875" customWidth="1"/>
    <col min="5638" max="5638" width="10.6640625" customWidth="1"/>
    <col min="5889" max="5889" width="10.6640625" customWidth="1"/>
    <col min="5890" max="5890" width="25.6640625" customWidth="1"/>
    <col min="5891" max="5891" width="25.33203125" customWidth="1"/>
    <col min="5892" max="5892" width="20.5546875" customWidth="1"/>
    <col min="5893" max="5893" width="17.5546875" customWidth="1"/>
    <col min="5894" max="5894" width="10.6640625" customWidth="1"/>
    <col min="6145" max="6145" width="10.6640625" customWidth="1"/>
    <col min="6146" max="6146" width="25.6640625" customWidth="1"/>
    <col min="6147" max="6147" width="25.33203125" customWidth="1"/>
    <col min="6148" max="6148" width="20.5546875" customWidth="1"/>
    <col min="6149" max="6149" width="17.5546875" customWidth="1"/>
    <col min="6150" max="6150" width="10.6640625" customWidth="1"/>
    <col min="6401" max="6401" width="10.6640625" customWidth="1"/>
    <col min="6402" max="6402" width="25.6640625" customWidth="1"/>
    <col min="6403" max="6403" width="25.33203125" customWidth="1"/>
    <col min="6404" max="6404" width="20.5546875" customWidth="1"/>
    <col min="6405" max="6405" width="17.5546875" customWidth="1"/>
    <col min="6406" max="6406" width="10.6640625" customWidth="1"/>
    <col min="6657" max="6657" width="10.6640625" customWidth="1"/>
    <col min="6658" max="6658" width="25.6640625" customWidth="1"/>
    <col min="6659" max="6659" width="25.33203125" customWidth="1"/>
    <col min="6660" max="6660" width="20.5546875" customWidth="1"/>
    <col min="6661" max="6661" width="17.5546875" customWidth="1"/>
    <col min="6662" max="6662" width="10.6640625" customWidth="1"/>
    <col min="6913" max="6913" width="10.6640625" customWidth="1"/>
    <col min="6914" max="6914" width="25.6640625" customWidth="1"/>
    <col min="6915" max="6915" width="25.33203125" customWidth="1"/>
    <col min="6916" max="6916" width="20.5546875" customWidth="1"/>
    <col min="6917" max="6917" width="17.5546875" customWidth="1"/>
    <col min="6918" max="6918" width="10.6640625" customWidth="1"/>
    <col min="7169" max="7169" width="10.6640625" customWidth="1"/>
    <col min="7170" max="7170" width="25.6640625" customWidth="1"/>
    <col min="7171" max="7171" width="25.33203125" customWidth="1"/>
    <col min="7172" max="7172" width="20.5546875" customWidth="1"/>
    <col min="7173" max="7173" width="17.5546875" customWidth="1"/>
    <col min="7174" max="7174" width="10.6640625" customWidth="1"/>
    <col min="7425" max="7425" width="10.6640625" customWidth="1"/>
    <col min="7426" max="7426" width="25.6640625" customWidth="1"/>
    <col min="7427" max="7427" width="25.33203125" customWidth="1"/>
    <col min="7428" max="7428" width="20.5546875" customWidth="1"/>
    <col min="7429" max="7429" width="17.5546875" customWidth="1"/>
    <col min="7430" max="7430" width="10.6640625" customWidth="1"/>
    <col min="7681" max="7681" width="10.6640625" customWidth="1"/>
    <col min="7682" max="7682" width="25.6640625" customWidth="1"/>
    <col min="7683" max="7683" width="25.33203125" customWidth="1"/>
    <col min="7684" max="7684" width="20.5546875" customWidth="1"/>
    <col min="7685" max="7685" width="17.5546875" customWidth="1"/>
    <col min="7686" max="7686" width="10.6640625" customWidth="1"/>
    <col min="7937" max="7937" width="10.6640625" customWidth="1"/>
    <col min="7938" max="7938" width="25.6640625" customWidth="1"/>
    <col min="7939" max="7939" width="25.33203125" customWidth="1"/>
    <col min="7940" max="7940" width="20.5546875" customWidth="1"/>
    <col min="7941" max="7941" width="17.5546875" customWidth="1"/>
    <col min="7942" max="7942" width="10.6640625" customWidth="1"/>
    <col min="8193" max="8193" width="10.6640625" customWidth="1"/>
    <col min="8194" max="8194" width="25.6640625" customWidth="1"/>
    <col min="8195" max="8195" width="25.33203125" customWidth="1"/>
    <col min="8196" max="8196" width="20.5546875" customWidth="1"/>
    <col min="8197" max="8197" width="17.5546875" customWidth="1"/>
    <col min="8198" max="8198" width="10.6640625" customWidth="1"/>
    <col min="8449" max="8449" width="10.6640625" customWidth="1"/>
    <col min="8450" max="8450" width="25.6640625" customWidth="1"/>
    <col min="8451" max="8451" width="25.33203125" customWidth="1"/>
    <col min="8452" max="8452" width="20.5546875" customWidth="1"/>
    <col min="8453" max="8453" width="17.5546875" customWidth="1"/>
    <col min="8454" max="8454" width="10.6640625" customWidth="1"/>
    <col min="8705" max="8705" width="10.6640625" customWidth="1"/>
    <col min="8706" max="8706" width="25.6640625" customWidth="1"/>
    <col min="8707" max="8707" width="25.33203125" customWidth="1"/>
    <col min="8708" max="8708" width="20.5546875" customWidth="1"/>
    <col min="8709" max="8709" width="17.5546875" customWidth="1"/>
    <col min="8710" max="8710" width="10.6640625" customWidth="1"/>
    <col min="8961" max="8961" width="10.6640625" customWidth="1"/>
    <col min="8962" max="8962" width="25.6640625" customWidth="1"/>
    <col min="8963" max="8963" width="25.33203125" customWidth="1"/>
    <col min="8964" max="8964" width="20.5546875" customWidth="1"/>
    <col min="8965" max="8965" width="17.5546875" customWidth="1"/>
    <col min="8966" max="8966" width="10.6640625" customWidth="1"/>
    <col min="9217" max="9217" width="10.6640625" customWidth="1"/>
    <col min="9218" max="9218" width="25.6640625" customWidth="1"/>
    <col min="9219" max="9219" width="25.33203125" customWidth="1"/>
    <col min="9220" max="9220" width="20.5546875" customWidth="1"/>
    <col min="9221" max="9221" width="17.5546875" customWidth="1"/>
    <col min="9222" max="9222" width="10.6640625" customWidth="1"/>
    <col min="9473" max="9473" width="10.6640625" customWidth="1"/>
    <col min="9474" max="9474" width="25.6640625" customWidth="1"/>
    <col min="9475" max="9475" width="25.33203125" customWidth="1"/>
    <col min="9476" max="9476" width="20.5546875" customWidth="1"/>
    <col min="9477" max="9477" width="17.5546875" customWidth="1"/>
    <col min="9478" max="9478" width="10.6640625" customWidth="1"/>
    <col min="9729" max="9729" width="10.6640625" customWidth="1"/>
    <col min="9730" max="9730" width="25.6640625" customWidth="1"/>
    <col min="9731" max="9731" width="25.33203125" customWidth="1"/>
    <col min="9732" max="9732" width="20.5546875" customWidth="1"/>
    <col min="9733" max="9733" width="17.5546875" customWidth="1"/>
    <col min="9734" max="9734" width="10.6640625" customWidth="1"/>
    <col min="9985" max="9985" width="10.6640625" customWidth="1"/>
    <col min="9986" max="9986" width="25.6640625" customWidth="1"/>
    <col min="9987" max="9987" width="25.33203125" customWidth="1"/>
    <col min="9988" max="9988" width="20.5546875" customWidth="1"/>
    <col min="9989" max="9989" width="17.5546875" customWidth="1"/>
    <col min="9990" max="9990" width="10.6640625" customWidth="1"/>
    <col min="10241" max="10241" width="10.6640625" customWidth="1"/>
    <col min="10242" max="10242" width="25.6640625" customWidth="1"/>
    <col min="10243" max="10243" width="25.33203125" customWidth="1"/>
    <col min="10244" max="10244" width="20.5546875" customWidth="1"/>
    <col min="10245" max="10245" width="17.5546875" customWidth="1"/>
    <col min="10246" max="10246" width="10.6640625" customWidth="1"/>
    <col min="10497" max="10497" width="10.6640625" customWidth="1"/>
    <col min="10498" max="10498" width="25.6640625" customWidth="1"/>
    <col min="10499" max="10499" width="25.33203125" customWidth="1"/>
    <col min="10500" max="10500" width="20.5546875" customWidth="1"/>
    <col min="10501" max="10501" width="17.5546875" customWidth="1"/>
    <col min="10502" max="10502" width="10.6640625" customWidth="1"/>
    <col min="10753" max="10753" width="10.6640625" customWidth="1"/>
    <col min="10754" max="10754" width="25.6640625" customWidth="1"/>
    <col min="10755" max="10755" width="25.33203125" customWidth="1"/>
    <col min="10756" max="10756" width="20.5546875" customWidth="1"/>
    <col min="10757" max="10757" width="17.5546875" customWidth="1"/>
    <col min="10758" max="10758" width="10.6640625" customWidth="1"/>
    <col min="11009" max="11009" width="10.6640625" customWidth="1"/>
    <col min="11010" max="11010" width="25.6640625" customWidth="1"/>
    <col min="11011" max="11011" width="25.33203125" customWidth="1"/>
    <col min="11012" max="11012" width="20.5546875" customWidth="1"/>
    <col min="11013" max="11013" width="17.5546875" customWidth="1"/>
    <col min="11014" max="11014" width="10.6640625" customWidth="1"/>
    <col min="11265" max="11265" width="10.6640625" customWidth="1"/>
    <col min="11266" max="11266" width="25.6640625" customWidth="1"/>
    <col min="11267" max="11267" width="25.33203125" customWidth="1"/>
    <col min="11268" max="11268" width="20.5546875" customWidth="1"/>
    <col min="11269" max="11269" width="17.5546875" customWidth="1"/>
    <col min="11270" max="11270" width="10.6640625" customWidth="1"/>
    <col min="11521" max="11521" width="10.6640625" customWidth="1"/>
    <col min="11522" max="11522" width="25.6640625" customWidth="1"/>
    <col min="11523" max="11523" width="25.33203125" customWidth="1"/>
    <col min="11524" max="11524" width="20.5546875" customWidth="1"/>
    <col min="11525" max="11525" width="17.5546875" customWidth="1"/>
    <col min="11526" max="11526" width="10.6640625" customWidth="1"/>
    <col min="11777" max="11777" width="10.6640625" customWidth="1"/>
    <col min="11778" max="11778" width="25.6640625" customWidth="1"/>
    <col min="11779" max="11779" width="25.33203125" customWidth="1"/>
    <col min="11780" max="11780" width="20.5546875" customWidth="1"/>
    <col min="11781" max="11781" width="17.5546875" customWidth="1"/>
    <col min="11782" max="11782" width="10.6640625" customWidth="1"/>
    <col min="12033" max="12033" width="10.6640625" customWidth="1"/>
    <col min="12034" max="12034" width="25.6640625" customWidth="1"/>
    <col min="12035" max="12035" width="25.33203125" customWidth="1"/>
    <col min="12036" max="12036" width="20.5546875" customWidth="1"/>
    <col min="12037" max="12037" width="17.5546875" customWidth="1"/>
    <col min="12038" max="12038" width="10.6640625" customWidth="1"/>
    <col min="12289" max="12289" width="10.6640625" customWidth="1"/>
    <col min="12290" max="12290" width="25.6640625" customWidth="1"/>
    <col min="12291" max="12291" width="25.33203125" customWidth="1"/>
    <col min="12292" max="12292" width="20.5546875" customWidth="1"/>
    <col min="12293" max="12293" width="17.5546875" customWidth="1"/>
    <col min="12294" max="12294" width="10.6640625" customWidth="1"/>
    <col min="12545" max="12545" width="10.6640625" customWidth="1"/>
    <col min="12546" max="12546" width="25.6640625" customWidth="1"/>
    <col min="12547" max="12547" width="25.33203125" customWidth="1"/>
    <col min="12548" max="12548" width="20.5546875" customWidth="1"/>
    <col min="12549" max="12549" width="17.5546875" customWidth="1"/>
    <col min="12550" max="12550" width="10.6640625" customWidth="1"/>
    <col min="12801" max="12801" width="10.6640625" customWidth="1"/>
    <col min="12802" max="12802" width="25.6640625" customWidth="1"/>
    <col min="12803" max="12803" width="25.33203125" customWidth="1"/>
    <col min="12804" max="12804" width="20.5546875" customWidth="1"/>
    <col min="12805" max="12805" width="17.5546875" customWidth="1"/>
    <col min="12806" max="12806" width="10.6640625" customWidth="1"/>
    <col min="13057" max="13057" width="10.6640625" customWidth="1"/>
    <col min="13058" max="13058" width="25.6640625" customWidth="1"/>
    <col min="13059" max="13059" width="25.33203125" customWidth="1"/>
    <col min="13060" max="13060" width="20.5546875" customWidth="1"/>
    <col min="13061" max="13061" width="17.5546875" customWidth="1"/>
    <col min="13062" max="13062" width="10.6640625" customWidth="1"/>
    <col min="13313" max="13313" width="10.6640625" customWidth="1"/>
    <col min="13314" max="13314" width="25.6640625" customWidth="1"/>
    <col min="13315" max="13315" width="25.33203125" customWidth="1"/>
    <col min="13316" max="13316" width="20.5546875" customWidth="1"/>
    <col min="13317" max="13317" width="17.5546875" customWidth="1"/>
    <col min="13318" max="13318" width="10.6640625" customWidth="1"/>
    <col min="13569" max="13569" width="10.6640625" customWidth="1"/>
    <col min="13570" max="13570" width="25.6640625" customWidth="1"/>
    <col min="13571" max="13571" width="25.33203125" customWidth="1"/>
    <col min="13572" max="13572" width="20.5546875" customWidth="1"/>
    <col min="13573" max="13573" width="17.5546875" customWidth="1"/>
    <col min="13574" max="13574" width="10.6640625" customWidth="1"/>
    <col min="13825" max="13825" width="10.6640625" customWidth="1"/>
    <col min="13826" max="13826" width="25.6640625" customWidth="1"/>
    <col min="13827" max="13827" width="25.33203125" customWidth="1"/>
    <col min="13828" max="13828" width="20.5546875" customWidth="1"/>
    <col min="13829" max="13829" width="17.5546875" customWidth="1"/>
    <col min="13830" max="13830" width="10.6640625" customWidth="1"/>
    <col min="14081" max="14081" width="10.6640625" customWidth="1"/>
    <col min="14082" max="14082" width="25.6640625" customWidth="1"/>
    <col min="14083" max="14083" width="25.33203125" customWidth="1"/>
    <col min="14084" max="14084" width="20.5546875" customWidth="1"/>
    <col min="14085" max="14085" width="17.5546875" customWidth="1"/>
    <col min="14086" max="14086" width="10.6640625" customWidth="1"/>
    <col min="14337" max="14337" width="10.6640625" customWidth="1"/>
    <col min="14338" max="14338" width="25.6640625" customWidth="1"/>
    <col min="14339" max="14339" width="25.33203125" customWidth="1"/>
    <col min="14340" max="14340" width="20.5546875" customWidth="1"/>
    <col min="14341" max="14341" width="17.5546875" customWidth="1"/>
    <col min="14342" max="14342" width="10.6640625" customWidth="1"/>
    <col min="14593" max="14593" width="10.6640625" customWidth="1"/>
    <col min="14594" max="14594" width="25.6640625" customWidth="1"/>
    <col min="14595" max="14595" width="25.33203125" customWidth="1"/>
    <col min="14596" max="14596" width="20.5546875" customWidth="1"/>
    <col min="14597" max="14597" width="17.5546875" customWidth="1"/>
    <col min="14598" max="14598" width="10.6640625" customWidth="1"/>
    <col min="14849" max="14849" width="10.6640625" customWidth="1"/>
    <col min="14850" max="14850" width="25.6640625" customWidth="1"/>
    <col min="14851" max="14851" width="25.33203125" customWidth="1"/>
    <col min="14852" max="14852" width="20.5546875" customWidth="1"/>
    <col min="14853" max="14853" width="17.5546875" customWidth="1"/>
    <col min="14854" max="14854" width="10.6640625" customWidth="1"/>
    <col min="15105" max="15105" width="10.6640625" customWidth="1"/>
    <col min="15106" max="15106" width="25.6640625" customWidth="1"/>
    <col min="15107" max="15107" width="25.33203125" customWidth="1"/>
    <col min="15108" max="15108" width="20.5546875" customWidth="1"/>
    <col min="15109" max="15109" width="17.5546875" customWidth="1"/>
    <col min="15110" max="15110" width="10.6640625" customWidth="1"/>
    <col min="15361" max="15361" width="10.6640625" customWidth="1"/>
    <col min="15362" max="15362" width="25.6640625" customWidth="1"/>
    <col min="15363" max="15363" width="25.33203125" customWidth="1"/>
    <col min="15364" max="15364" width="20.5546875" customWidth="1"/>
    <col min="15365" max="15365" width="17.5546875" customWidth="1"/>
    <col min="15366" max="15366" width="10.6640625" customWidth="1"/>
    <col min="15617" max="15617" width="10.6640625" customWidth="1"/>
    <col min="15618" max="15618" width="25.6640625" customWidth="1"/>
    <col min="15619" max="15619" width="25.33203125" customWidth="1"/>
    <col min="15620" max="15620" width="20.5546875" customWidth="1"/>
    <col min="15621" max="15621" width="17.5546875" customWidth="1"/>
    <col min="15622" max="15622" width="10.6640625" customWidth="1"/>
    <col min="15873" max="15873" width="10.6640625" customWidth="1"/>
    <col min="15874" max="15874" width="25.6640625" customWidth="1"/>
    <col min="15875" max="15875" width="25.33203125" customWidth="1"/>
    <col min="15876" max="15876" width="20.5546875" customWidth="1"/>
    <col min="15877" max="15877" width="17.5546875" customWidth="1"/>
    <col min="15878" max="15878" width="10.6640625" customWidth="1"/>
    <col min="16129" max="16129" width="10.6640625" customWidth="1"/>
    <col min="16130" max="16130" width="25.6640625" customWidth="1"/>
    <col min="16131" max="16131" width="25.33203125" customWidth="1"/>
    <col min="16132" max="16132" width="20.5546875" customWidth="1"/>
    <col min="16133" max="16133" width="17.5546875" customWidth="1"/>
    <col min="16134" max="16134" width="10.6640625" customWidth="1"/>
  </cols>
  <sheetData>
    <row r="1" spans="1:5" ht="31.5" customHeight="1" thickBot="1" x14ac:dyDescent="0.3"/>
    <row r="2" spans="1:5" s="8" customFormat="1" ht="31.5" customHeight="1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</row>
    <row r="3" spans="1:5" s="11" customFormat="1" x14ac:dyDescent="0.25">
      <c r="A3" s="9"/>
      <c r="B3" s="10"/>
      <c r="D3" s="12"/>
    </row>
    <row r="4" spans="1:5" s="17" customFormat="1" ht="39.6" x14ac:dyDescent="0.25">
      <c r="A4" s="13" t="s">
        <v>5</v>
      </c>
      <c r="B4" s="14" t="s">
        <v>6</v>
      </c>
      <c r="C4" s="15"/>
      <c r="D4" s="15" t="s">
        <v>7</v>
      </c>
      <c r="E4" s="16">
        <f>65.12*3.1-E5</f>
        <v>191.97200000000001</v>
      </c>
    </row>
    <row r="5" spans="1:5" s="17" customFormat="1" ht="26.4" x14ac:dyDescent="0.25">
      <c r="A5" s="13"/>
      <c r="B5" s="14" t="s">
        <v>8</v>
      </c>
      <c r="C5" s="15"/>
      <c r="D5" s="15" t="s">
        <v>7</v>
      </c>
      <c r="E5" s="16">
        <f>0.9*2.2*5</f>
        <v>9.9</v>
      </c>
    </row>
    <row r="6" spans="1:5" s="17" customFormat="1" ht="13.8" x14ac:dyDescent="0.25">
      <c r="A6" s="13"/>
      <c r="B6" s="14" t="s">
        <v>9</v>
      </c>
      <c r="C6" s="15"/>
      <c r="D6" s="18" t="s">
        <v>10</v>
      </c>
      <c r="E6" s="16">
        <f>2.2*2*5+0.9*5</f>
        <v>26.5</v>
      </c>
    </row>
    <row r="7" spans="1:5" s="17" customFormat="1" ht="52.8" x14ac:dyDescent="0.25">
      <c r="A7" s="13"/>
      <c r="B7" s="14" t="s">
        <v>11</v>
      </c>
      <c r="C7" s="15"/>
      <c r="D7" s="15" t="s">
        <v>7</v>
      </c>
      <c r="E7" s="16">
        <f>38.54*3.05</f>
        <v>117.547</v>
      </c>
    </row>
    <row r="8" spans="1:5" s="17" customFormat="1" ht="39.6" x14ac:dyDescent="0.25">
      <c r="A8" s="13"/>
      <c r="B8" s="14" t="s">
        <v>12</v>
      </c>
      <c r="C8" s="15"/>
      <c r="D8" s="15" t="s">
        <v>7</v>
      </c>
      <c r="E8" s="16">
        <f>0.8*2.2*3+1.02*2.2</f>
        <v>7.5240000000000009</v>
      </c>
    </row>
    <row r="9" spans="1:5" s="17" customFormat="1" ht="26.4" x14ac:dyDescent="0.25">
      <c r="A9" s="13"/>
      <c r="B9" s="14" t="s">
        <v>13</v>
      </c>
      <c r="C9" s="15"/>
      <c r="D9" s="18" t="s">
        <v>10</v>
      </c>
      <c r="E9" s="16">
        <f>2.2*2*3+0.8*3+1.02+2.2*2</f>
        <v>21.020000000000003</v>
      </c>
    </row>
    <row r="10" spans="1:5" s="17" customFormat="1" ht="52.8" x14ac:dyDescent="0.25">
      <c r="A10" s="19"/>
      <c r="B10" s="14" t="s">
        <v>14</v>
      </c>
      <c r="C10" s="18"/>
      <c r="D10" s="18" t="s">
        <v>7</v>
      </c>
      <c r="E10" s="16">
        <f>18.83*3.05</f>
        <v>57.431499999999993</v>
      </c>
    </row>
    <row r="11" spans="1:5" s="17" customFormat="1" ht="39.6" x14ac:dyDescent="0.25">
      <c r="A11" s="19"/>
      <c r="B11" s="14" t="s">
        <v>15</v>
      </c>
      <c r="C11" s="15"/>
      <c r="D11" s="15" t="s">
        <v>7</v>
      </c>
      <c r="E11" s="16">
        <f>0.9*2.2*6</f>
        <v>11.88</v>
      </c>
    </row>
    <row r="12" spans="1:5" s="17" customFormat="1" x14ac:dyDescent="0.25">
      <c r="A12" s="19"/>
      <c r="B12" s="14" t="s">
        <v>9</v>
      </c>
      <c r="C12" s="15"/>
      <c r="D12" s="18" t="s">
        <v>10</v>
      </c>
      <c r="E12" s="16">
        <f>2.2*6+0.9*6</f>
        <v>18.600000000000001</v>
      </c>
    </row>
    <row r="13" spans="1:5" s="17" customFormat="1" ht="52.8" x14ac:dyDescent="0.25">
      <c r="A13" s="19"/>
      <c r="B13" s="14" t="s">
        <v>16</v>
      </c>
      <c r="C13" s="15"/>
      <c r="D13" s="15" t="s">
        <v>7</v>
      </c>
      <c r="E13" s="16">
        <f>695.25*3</f>
        <v>2085.75</v>
      </c>
    </row>
    <row r="14" spans="1:5" s="17" customFormat="1" x14ac:dyDescent="0.25">
      <c r="A14" s="19"/>
      <c r="B14" s="14" t="s">
        <v>17</v>
      </c>
      <c r="C14" s="15"/>
      <c r="D14" s="15" t="s">
        <v>7</v>
      </c>
      <c r="E14" s="16">
        <f>2.48*2.1+0.88*2.4+1.07*2.4+1.4*2.3+1.81*2.3+1.81*2.3+1.76*2.3+1.89*2.3+1.81*2.3+1.7*1.73*16+1.4*2.8+1.4*3.25+1.4*3.25+1.4*2.8+1.3531*1.78+1.44*1.78+1.4*1.78+1.45*2.3+1.36*1.78+1.38*1.78+1.35*1.78+1.63*1.73+1.68*1.81+1.6*1.73+1.7*1.73+1.35*2.3+1.7*1.73*20+1.43*2.98+1.45*2.98+1.41*2.98+1.78*2.3*5+1.62*0.95+1.6*2.4+0.96*2.4+0.8*2.2*15</f>
        <v>256.89881800000001</v>
      </c>
    </row>
    <row r="15" spans="1:5" s="17" customFormat="1" ht="52.8" x14ac:dyDescent="0.25">
      <c r="A15" s="19"/>
      <c r="B15" s="14" t="s">
        <v>18</v>
      </c>
      <c r="C15" s="15"/>
      <c r="D15" s="15" t="s">
        <v>7</v>
      </c>
      <c r="E15" s="16">
        <f>33.75*3</f>
        <v>101.25</v>
      </c>
    </row>
    <row r="16" spans="1:5" s="17" customFormat="1" x14ac:dyDescent="0.25">
      <c r="A16" s="19"/>
      <c r="B16" s="14" t="s">
        <v>19</v>
      </c>
      <c r="C16" s="18" t="s">
        <v>20</v>
      </c>
      <c r="D16" s="15" t="s">
        <v>7</v>
      </c>
      <c r="E16" s="16">
        <f>846.081*3</f>
        <v>2538.2429999999999</v>
      </c>
    </row>
    <row r="17" spans="1:6" s="17" customFormat="1" x14ac:dyDescent="0.25">
      <c r="A17" s="19"/>
      <c r="B17" s="14" t="s">
        <v>19</v>
      </c>
      <c r="C17" s="18" t="s">
        <v>21</v>
      </c>
      <c r="D17" s="15" t="s">
        <v>7</v>
      </c>
      <c r="E17" s="16">
        <f>E16-E14-59.31*3</f>
        <v>2103.414182</v>
      </c>
    </row>
    <row r="18" spans="1:6" s="17" customFormat="1" x14ac:dyDescent="0.25">
      <c r="A18" s="19"/>
      <c r="B18" s="14" t="s">
        <v>19</v>
      </c>
      <c r="C18" s="18" t="s">
        <v>21</v>
      </c>
      <c r="D18" s="18" t="s">
        <v>10</v>
      </c>
      <c r="E18" s="16">
        <f>3*111+F18</f>
        <v>892.58619999999996</v>
      </c>
      <c r="F18" s="16">
        <f>2.48+2.1*2+0.88+2.4*2+1.07+2.4*2+1.4+2.3*2+1.81+2.3*2+1.81+2.3*2+1.76+2.3*2+1.89+2.3*2+1.81+2.3*2+(1.7*2+1.73*2)*16+1.4+2.8*2+1.4+3.25*2+1.4+3.25*2+1.4+2.8*2+1.3531*2+1.78*2+1.44*2+1.78*2+1.4*2+1.78*2+1.45+2.3*2+1.36*2+1.78*2+1.38*2+1.78*2+1.35*2+1.78*2+1.63*2+1.73*2+1.68*2+1.81*2+1.6*2+1.73*2+1.7*2+1.73*2+1.35+2.3*2+(1.7*2+1.73*2)*20+1.43+2.98*2+1.45+2.98*2+1.41+2.98*2+(1.78+2.3*2)*5+1.62*2+0.95*2+1.6+2.4*2+0.96+2.4*2+(0.8+2.2*2)*15</f>
        <v>559.58619999999996</v>
      </c>
    </row>
    <row r="19" spans="1:6" s="17" customFormat="1" ht="26.4" x14ac:dyDescent="0.25">
      <c r="A19" s="19"/>
      <c r="B19" s="14" t="s">
        <v>22</v>
      </c>
      <c r="C19" s="18" t="s">
        <v>23</v>
      </c>
      <c r="D19" s="15" t="s">
        <v>7</v>
      </c>
      <c r="E19" s="16">
        <f>104*3</f>
        <v>312</v>
      </c>
    </row>
    <row r="20" spans="1:6" s="17" customFormat="1" x14ac:dyDescent="0.25">
      <c r="A20" s="19"/>
      <c r="B20" s="14"/>
      <c r="C20" s="18"/>
      <c r="D20" s="18"/>
      <c r="E20" s="16"/>
    </row>
    <row r="21" spans="1:6" s="17" customFormat="1" ht="39.6" x14ac:dyDescent="0.25">
      <c r="A21" s="13" t="s">
        <v>24</v>
      </c>
      <c r="B21" s="14" t="s">
        <v>6</v>
      </c>
      <c r="C21" s="15"/>
      <c r="D21" s="15" t="s">
        <v>7</v>
      </c>
      <c r="E21" s="16">
        <f>58.83*3.05-E22</f>
        <v>167.55149999999998</v>
      </c>
    </row>
    <row r="22" spans="1:6" s="17" customFormat="1" ht="26.4" x14ac:dyDescent="0.25">
      <c r="A22" s="13"/>
      <c r="B22" s="14" t="s">
        <v>8</v>
      </c>
      <c r="C22" s="15"/>
      <c r="D22" s="15" t="s">
        <v>7</v>
      </c>
      <c r="E22" s="16">
        <f>0.9*2.2*6</f>
        <v>11.88</v>
      </c>
    </row>
    <row r="23" spans="1:6" s="17" customFormat="1" ht="13.8" x14ac:dyDescent="0.25">
      <c r="A23" s="13"/>
      <c r="B23" s="14" t="s">
        <v>9</v>
      </c>
      <c r="C23" s="15"/>
      <c r="D23" s="18" t="s">
        <v>10</v>
      </c>
      <c r="E23" s="16">
        <f>2.2*2*6+0.9*6</f>
        <v>31.800000000000004</v>
      </c>
    </row>
    <row r="24" spans="1:6" s="17" customFormat="1" ht="52.8" x14ac:dyDescent="0.25">
      <c r="A24" s="13"/>
      <c r="B24" s="14" t="s">
        <v>11</v>
      </c>
      <c r="C24" s="15"/>
      <c r="D24" s="15" t="s">
        <v>7</v>
      </c>
      <c r="E24" s="16">
        <f>38.55*3.05</f>
        <v>117.57749999999999</v>
      </c>
    </row>
    <row r="25" spans="1:6" s="17" customFormat="1" ht="39.6" x14ac:dyDescent="0.25">
      <c r="A25" s="13"/>
      <c r="B25" s="14" t="s">
        <v>12</v>
      </c>
      <c r="C25" s="15"/>
      <c r="D25" s="15" t="s">
        <v>7</v>
      </c>
      <c r="E25" s="16">
        <f>0.8*2.2*2+1.02*2.2</f>
        <v>5.7640000000000011</v>
      </c>
    </row>
    <row r="26" spans="1:6" s="17" customFormat="1" ht="26.4" x14ac:dyDescent="0.25">
      <c r="A26" s="13"/>
      <c r="B26" s="14" t="s">
        <v>13</v>
      </c>
      <c r="C26" s="15"/>
      <c r="D26" s="18" t="s">
        <v>10</v>
      </c>
      <c r="E26" s="16">
        <f>2.2*2*2+0.8*2+1.02+2.2*2</f>
        <v>15.82</v>
      </c>
    </row>
    <row r="27" spans="1:6" s="17" customFormat="1" ht="52.8" x14ac:dyDescent="0.25">
      <c r="A27" s="19"/>
      <c r="B27" s="14" t="s">
        <v>14</v>
      </c>
      <c r="C27" s="18"/>
      <c r="D27" s="18" t="s">
        <v>7</v>
      </c>
      <c r="E27" s="16">
        <f>33.11*3.05</f>
        <v>100.98549999999999</v>
      </c>
    </row>
    <row r="28" spans="1:6" s="17" customFormat="1" ht="39.6" x14ac:dyDescent="0.25">
      <c r="A28" s="19"/>
      <c r="B28" s="14" t="s">
        <v>15</v>
      </c>
      <c r="C28" s="15"/>
      <c r="D28" s="15" t="s">
        <v>7</v>
      </c>
      <c r="E28" s="16">
        <f>0.8*2.2*20</f>
        <v>35.200000000000003</v>
      </c>
    </row>
    <row r="29" spans="1:6" s="17" customFormat="1" x14ac:dyDescent="0.25">
      <c r="A29" s="19"/>
      <c r="B29" s="14" t="s">
        <v>9</v>
      </c>
      <c r="C29" s="15"/>
      <c r="D29" s="18" t="s">
        <v>10</v>
      </c>
      <c r="E29" s="16">
        <f>2.2*20+0.8*20</f>
        <v>60</v>
      </c>
    </row>
    <row r="30" spans="1:6" s="17" customFormat="1" ht="52.8" x14ac:dyDescent="0.25">
      <c r="A30" s="19"/>
      <c r="B30" s="14" t="s">
        <v>16</v>
      </c>
      <c r="C30" s="15"/>
      <c r="D30" s="15" t="s">
        <v>7</v>
      </c>
      <c r="E30" s="16">
        <f>757.5*3</f>
        <v>2272.5</v>
      </c>
    </row>
    <row r="31" spans="1:6" s="17" customFormat="1" x14ac:dyDescent="0.25">
      <c r="A31" s="19"/>
      <c r="B31" s="14" t="s">
        <v>17</v>
      </c>
      <c r="C31" s="15"/>
      <c r="D31" s="15" t="s">
        <v>7</v>
      </c>
      <c r="E31" s="16">
        <f>(1.62*0.95+1.75*2.58*8+1.89*2.58+1.81*2.58*2+1.7*1.73*57+1.68*1.81+1.56*1.73)</f>
        <v>225.25139999999999</v>
      </c>
    </row>
    <row r="32" spans="1:6" s="17" customFormat="1" ht="52.8" x14ac:dyDescent="0.25">
      <c r="A32" s="19"/>
      <c r="B32" s="14" t="s">
        <v>18</v>
      </c>
      <c r="C32" s="15"/>
      <c r="D32" s="15" t="s">
        <v>7</v>
      </c>
      <c r="E32" s="16">
        <f>32.1*3</f>
        <v>96.300000000000011</v>
      </c>
    </row>
    <row r="33" spans="1:6" s="17" customFormat="1" x14ac:dyDescent="0.25">
      <c r="A33" s="19"/>
      <c r="B33" s="14" t="s">
        <v>19</v>
      </c>
      <c r="C33" s="18" t="s">
        <v>20</v>
      </c>
      <c r="D33" s="15" t="s">
        <v>7</v>
      </c>
      <c r="E33" s="16">
        <f>846.081*3</f>
        <v>2538.2429999999999</v>
      </c>
    </row>
    <row r="34" spans="1:6" s="17" customFormat="1" x14ac:dyDescent="0.25">
      <c r="A34" s="19"/>
      <c r="B34" s="14" t="s">
        <v>19</v>
      </c>
      <c r="C34" s="18" t="s">
        <v>21</v>
      </c>
      <c r="D34" s="15" t="s">
        <v>7</v>
      </c>
      <c r="E34" s="16">
        <f>E33-49.9*3-E31</f>
        <v>2163.2916</v>
      </c>
    </row>
    <row r="35" spans="1:6" s="17" customFormat="1" x14ac:dyDescent="0.25">
      <c r="A35" s="19"/>
      <c r="B35" s="14" t="s">
        <v>19</v>
      </c>
      <c r="C35" s="18" t="s">
        <v>21</v>
      </c>
      <c r="D35" s="18" t="s">
        <v>10</v>
      </c>
      <c r="E35" s="16">
        <f>3*89+F35</f>
        <v>751.25</v>
      </c>
      <c r="F35" s="16">
        <f>(1.62*2+0.95*2)+(1.75+2.58*2)*8+(1.89+2.58*2)+(1.81+2.58*2)*2+(1.7*2+1.73*2)*57+(1.68+1.81*2)+(1.56*2+1.7*2)</f>
        <v>484.24999999999994</v>
      </c>
    </row>
    <row r="36" spans="1:6" s="17" customFormat="1" ht="52.8" x14ac:dyDescent="0.25">
      <c r="A36" s="19"/>
      <c r="B36" s="14" t="s">
        <v>25</v>
      </c>
      <c r="C36" s="15"/>
      <c r="D36" s="15" t="s">
        <v>7</v>
      </c>
      <c r="E36" s="16">
        <f>69.65*4.22</f>
        <v>293.923</v>
      </c>
    </row>
    <row r="37" spans="1:6" s="17" customFormat="1" x14ac:dyDescent="0.25">
      <c r="A37" s="19"/>
      <c r="B37" s="14" t="s">
        <v>17</v>
      </c>
      <c r="C37" s="15"/>
      <c r="D37" s="15" t="s">
        <v>7</v>
      </c>
      <c r="E37" s="16">
        <f>1.8*3.46*10</f>
        <v>62.28</v>
      </c>
    </row>
    <row r="38" spans="1:6" s="17" customFormat="1" x14ac:dyDescent="0.25">
      <c r="A38" s="19"/>
      <c r="B38" s="14" t="s">
        <v>19</v>
      </c>
      <c r="C38" s="18" t="s">
        <v>20</v>
      </c>
      <c r="D38" s="15" t="s">
        <v>7</v>
      </c>
      <c r="E38" s="16">
        <f>E36</f>
        <v>293.923</v>
      </c>
    </row>
    <row r="39" spans="1:6" s="17" customFormat="1" x14ac:dyDescent="0.25">
      <c r="A39" s="19"/>
      <c r="B39" s="14" t="s">
        <v>19</v>
      </c>
      <c r="C39" s="18" t="s">
        <v>21</v>
      </c>
      <c r="D39" s="15" t="s">
        <v>7</v>
      </c>
      <c r="E39" s="16">
        <f>E38-E37</f>
        <v>231.643</v>
      </c>
    </row>
    <row r="40" spans="1:6" s="17" customFormat="1" x14ac:dyDescent="0.25">
      <c r="A40" s="19"/>
      <c r="B40" s="14" t="s">
        <v>19</v>
      </c>
      <c r="C40" s="18" t="s">
        <v>21</v>
      </c>
      <c r="D40" s="18" t="s">
        <v>10</v>
      </c>
      <c r="E40" s="16">
        <f>F40</f>
        <v>105.19999999999999</v>
      </c>
      <c r="F40" s="16">
        <f>(1.8*2+3.46*2)*10</f>
        <v>105.19999999999999</v>
      </c>
    </row>
    <row r="41" spans="1:6" s="17" customFormat="1" ht="26.4" x14ac:dyDescent="0.25">
      <c r="A41" s="19"/>
      <c r="B41" s="14" t="s">
        <v>22</v>
      </c>
      <c r="C41" s="18" t="s">
        <v>23</v>
      </c>
      <c r="D41" s="15" t="s">
        <v>7</v>
      </c>
      <c r="E41" s="16">
        <f>104*3</f>
        <v>312</v>
      </c>
    </row>
    <row r="42" spans="1:6" s="20" customFormat="1" ht="39.6" x14ac:dyDescent="0.25">
      <c r="A42" s="13" t="s">
        <v>26</v>
      </c>
      <c r="B42" s="14" t="s">
        <v>6</v>
      </c>
      <c r="C42" s="15"/>
      <c r="D42" s="15" t="s">
        <v>7</v>
      </c>
      <c r="E42" s="16">
        <f>52.4*3</f>
        <v>157.19999999999999</v>
      </c>
    </row>
    <row r="43" spans="1:6" s="20" customFormat="1" ht="26.4" x14ac:dyDescent="0.25">
      <c r="A43" s="13"/>
      <c r="B43" s="14" t="s">
        <v>8</v>
      </c>
      <c r="C43" s="15"/>
      <c r="D43" s="15" t="s">
        <v>7</v>
      </c>
      <c r="E43" s="16">
        <f>0.9*2.2*7</f>
        <v>13.860000000000001</v>
      </c>
    </row>
    <row r="44" spans="1:6" s="20" customFormat="1" ht="13.8" x14ac:dyDescent="0.25">
      <c r="A44" s="13"/>
      <c r="B44" s="14" t="s">
        <v>9</v>
      </c>
      <c r="C44" s="15"/>
      <c r="D44" s="18" t="s">
        <v>10</v>
      </c>
      <c r="E44" s="16">
        <f>2.2*2*7+0.9*7</f>
        <v>37.1</v>
      </c>
    </row>
    <row r="45" spans="1:6" s="20" customFormat="1" ht="63" customHeight="1" x14ac:dyDescent="0.25">
      <c r="A45" s="13"/>
      <c r="B45" s="14" t="s">
        <v>11</v>
      </c>
      <c r="C45" s="15"/>
      <c r="D45" s="15" t="s">
        <v>7</v>
      </c>
      <c r="E45" s="16">
        <f>57.85*3</f>
        <v>173.55</v>
      </c>
    </row>
    <row r="46" spans="1:6" s="20" customFormat="1" ht="39.6" x14ac:dyDescent="0.25">
      <c r="A46" s="13"/>
      <c r="B46" s="14" t="s">
        <v>12</v>
      </c>
      <c r="C46" s="15"/>
      <c r="D46" s="15" t="s">
        <v>7</v>
      </c>
      <c r="E46" s="16">
        <f>0.8*2.2*4+1.02*2.2</f>
        <v>9.2840000000000007</v>
      </c>
    </row>
    <row r="47" spans="1:6" s="20" customFormat="1" ht="26.4" x14ac:dyDescent="0.25">
      <c r="A47" s="13"/>
      <c r="B47" s="14" t="s">
        <v>13</v>
      </c>
      <c r="C47" s="15"/>
      <c r="D47" s="18" t="s">
        <v>10</v>
      </c>
      <c r="E47" s="16">
        <f>2.2*2*4+0.8*4+1.02+2.2*2</f>
        <v>26.22</v>
      </c>
    </row>
    <row r="48" spans="1:6" s="20" customFormat="1" ht="52.8" x14ac:dyDescent="0.25">
      <c r="A48" s="19"/>
      <c r="B48" s="14" t="s">
        <v>14</v>
      </c>
      <c r="C48" s="18"/>
      <c r="D48" s="18" t="s">
        <v>7</v>
      </c>
      <c r="E48" s="16">
        <f>33.7*3.05</f>
        <v>102.785</v>
      </c>
    </row>
    <row r="49" spans="1:6" s="20" customFormat="1" ht="39.6" x14ac:dyDescent="0.25">
      <c r="A49" s="19"/>
      <c r="B49" s="14" t="s">
        <v>15</v>
      </c>
      <c r="C49" s="15"/>
      <c r="D49" s="15" t="s">
        <v>7</v>
      </c>
      <c r="E49" s="16">
        <f>0.8*2.2*12</f>
        <v>21.120000000000005</v>
      </c>
    </row>
    <row r="50" spans="1:6" s="20" customFormat="1" x14ac:dyDescent="0.25">
      <c r="A50" s="19"/>
      <c r="B50" s="14" t="s">
        <v>9</v>
      </c>
      <c r="C50" s="15"/>
      <c r="D50" s="18" t="s">
        <v>10</v>
      </c>
      <c r="E50" s="16">
        <f>2.2*12+0.8*12</f>
        <v>36</v>
      </c>
    </row>
    <row r="51" spans="1:6" s="20" customFormat="1" ht="52.8" x14ac:dyDescent="0.25">
      <c r="A51" s="19"/>
      <c r="B51" s="14" t="s">
        <v>16</v>
      </c>
      <c r="C51" s="15"/>
      <c r="D51" s="15" t="s">
        <v>7</v>
      </c>
      <c r="E51" s="16">
        <f>623.75*3</f>
        <v>1871.25</v>
      </c>
    </row>
    <row r="52" spans="1:6" s="20" customFormat="1" x14ac:dyDescent="0.25">
      <c r="A52" s="19"/>
      <c r="B52" s="14" t="s">
        <v>17</v>
      </c>
      <c r="C52" s="15"/>
      <c r="D52" s="15" t="s">
        <v>7</v>
      </c>
      <c r="E52" s="16">
        <f>(1.7*1.73*27+2.3*1.73*28+1.8*2.58*5+2.3*1.73*3+1.62*0.92+1.73*1.74+1.69*1.81+1.69*1.73+1.04*1.7)</f>
        <v>238.22719999999998</v>
      </c>
    </row>
    <row r="53" spans="1:6" s="20" customFormat="1" ht="52.8" x14ac:dyDescent="0.25">
      <c r="A53" s="19"/>
      <c r="B53" s="14" t="s">
        <v>18</v>
      </c>
      <c r="C53" s="15"/>
      <c r="D53" s="15" t="s">
        <v>7</v>
      </c>
      <c r="E53" s="16">
        <f>32.1*3</f>
        <v>96.300000000000011</v>
      </c>
    </row>
    <row r="54" spans="1:6" s="20" customFormat="1" x14ac:dyDescent="0.25">
      <c r="A54" s="19"/>
      <c r="B54" s="14" t="s">
        <v>19</v>
      </c>
      <c r="C54" s="18" t="s">
        <v>20</v>
      </c>
      <c r="D54" s="15" t="s">
        <v>7</v>
      </c>
      <c r="E54" s="16">
        <f>801.24*3</f>
        <v>2403.7200000000003</v>
      </c>
    </row>
    <row r="55" spans="1:6" s="20" customFormat="1" x14ac:dyDescent="0.25">
      <c r="A55" s="19"/>
      <c r="B55" s="14" t="s">
        <v>19</v>
      </c>
      <c r="C55" s="18" t="s">
        <v>21</v>
      </c>
      <c r="D55" s="15" t="s">
        <v>7</v>
      </c>
      <c r="E55" s="16">
        <f>E54-(18.69+31.74)*3-E52</f>
        <v>2014.2028000000003</v>
      </c>
    </row>
    <row r="56" spans="1:6" s="20" customFormat="1" x14ac:dyDescent="0.25">
      <c r="A56" s="19"/>
      <c r="B56" s="14" t="s">
        <v>19</v>
      </c>
      <c r="C56" s="18" t="s">
        <v>21</v>
      </c>
      <c r="D56" s="18" t="s">
        <v>10</v>
      </c>
      <c r="E56" s="16">
        <f>3*148+F56</f>
        <v>945.21999999999991</v>
      </c>
      <c r="F56" s="16">
        <f>(1.7*2+1.73*2)*27+(2.3*2+1.73*2)*28+(1.8+2.58*2)*5+(2.3*2+1.73*2)*3+(1.62*2+0.92*2)+(1.73*2+1.74*2)+(1.69*2+1.81*2)+(1.69*2+1.73*2)+(1.04*2+1.7*2)</f>
        <v>501.21999999999991</v>
      </c>
    </row>
    <row r="57" spans="1:6" s="20" customFormat="1" ht="26.4" x14ac:dyDescent="0.25">
      <c r="A57" s="19"/>
      <c r="B57" s="14" t="s">
        <v>22</v>
      </c>
      <c r="C57" s="18" t="s">
        <v>23</v>
      </c>
      <c r="D57" s="15" t="s">
        <v>7</v>
      </c>
      <c r="E57" s="16">
        <f>141.71*3</f>
        <v>425.13</v>
      </c>
    </row>
    <row r="58" spans="1:6" s="20" customFormat="1" ht="39.6" x14ac:dyDescent="0.25">
      <c r="A58" s="13" t="s">
        <v>27</v>
      </c>
      <c r="B58" s="14" t="s">
        <v>6</v>
      </c>
      <c r="C58" s="15"/>
      <c r="D58" s="15" t="s">
        <v>7</v>
      </c>
      <c r="E58" s="16">
        <f>99.84*3</f>
        <v>299.52</v>
      </c>
    </row>
    <row r="59" spans="1:6" s="20" customFormat="1" ht="26.4" x14ac:dyDescent="0.25">
      <c r="A59" s="13"/>
      <c r="B59" s="14" t="s">
        <v>8</v>
      </c>
      <c r="C59" s="15"/>
      <c r="D59" s="15" t="s">
        <v>7</v>
      </c>
      <c r="E59" s="16">
        <f>0.9*2.2*10</f>
        <v>19.8</v>
      </c>
    </row>
    <row r="60" spans="1:6" s="20" customFormat="1" ht="13.8" x14ac:dyDescent="0.25">
      <c r="A60" s="13"/>
      <c r="B60" s="14" t="s">
        <v>9</v>
      </c>
      <c r="C60" s="15"/>
      <c r="D60" s="18" t="s">
        <v>10</v>
      </c>
      <c r="E60" s="16">
        <f>2.2*2*10+0.9*10</f>
        <v>53</v>
      </c>
    </row>
    <row r="61" spans="1:6" s="20" customFormat="1" ht="63" customHeight="1" x14ac:dyDescent="0.25">
      <c r="A61" s="13"/>
      <c r="B61" s="14" t="s">
        <v>11</v>
      </c>
      <c r="C61" s="15"/>
      <c r="D61" s="15" t="s">
        <v>7</v>
      </c>
      <c r="E61" s="16">
        <f>70.98*3</f>
        <v>212.94</v>
      </c>
    </row>
    <row r="62" spans="1:6" s="20" customFormat="1" ht="39.6" x14ac:dyDescent="0.25">
      <c r="A62" s="13"/>
      <c r="B62" s="14" t="s">
        <v>12</v>
      </c>
      <c r="C62" s="15"/>
      <c r="D62" s="15" t="s">
        <v>7</v>
      </c>
      <c r="E62" s="16">
        <f>0.8*2.2*4+1.02*2.2</f>
        <v>9.2840000000000007</v>
      </c>
    </row>
    <row r="63" spans="1:6" s="20" customFormat="1" ht="26.4" x14ac:dyDescent="0.25">
      <c r="A63" s="13"/>
      <c r="B63" s="14" t="s">
        <v>13</v>
      </c>
      <c r="C63" s="15"/>
      <c r="D63" s="18" t="s">
        <v>10</v>
      </c>
      <c r="E63" s="16">
        <f>2.2*2*4+0.8*4+1.02+2.2*2</f>
        <v>26.22</v>
      </c>
    </row>
    <row r="64" spans="1:6" s="20" customFormat="1" ht="52.8" x14ac:dyDescent="0.25">
      <c r="A64" s="19"/>
      <c r="B64" s="14" t="s">
        <v>14</v>
      </c>
      <c r="C64" s="18"/>
      <c r="D64" s="18" t="s">
        <v>7</v>
      </c>
      <c r="E64" s="16">
        <f>27.44*3.05</f>
        <v>83.691999999999993</v>
      </c>
    </row>
    <row r="65" spans="1:6" s="20" customFormat="1" ht="39.6" x14ac:dyDescent="0.25">
      <c r="A65" s="19"/>
      <c r="B65" s="14" t="s">
        <v>15</v>
      </c>
      <c r="C65" s="15"/>
      <c r="D65" s="15" t="s">
        <v>7</v>
      </c>
      <c r="E65" s="16">
        <f>0.8*2.2*12</f>
        <v>21.120000000000005</v>
      </c>
    </row>
    <row r="66" spans="1:6" s="20" customFormat="1" x14ac:dyDescent="0.25">
      <c r="A66" s="19"/>
      <c r="B66" s="14" t="s">
        <v>9</v>
      </c>
      <c r="C66" s="15"/>
      <c r="D66" s="18" t="s">
        <v>10</v>
      </c>
      <c r="E66" s="16">
        <f>2.2*12+0.8*12</f>
        <v>36</v>
      </c>
    </row>
    <row r="67" spans="1:6" s="20" customFormat="1" ht="52.8" x14ac:dyDescent="0.25">
      <c r="A67" s="19"/>
      <c r="B67" s="14" t="s">
        <v>16</v>
      </c>
      <c r="C67" s="15"/>
      <c r="D67" s="15" t="s">
        <v>7</v>
      </c>
      <c r="E67" s="16">
        <f>663.66*3</f>
        <v>1990.98</v>
      </c>
    </row>
    <row r="68" spans="1:6" s="20" customFormat="1" x14ac:dyDescent="0.25">
      <c r="A68" s="19"/>
      <c r="B68" s="14" t="s">
        <v>17</v>
      </c>
      <c r="C68" s="15"/>
      <c r="D68" s="15" t="s">
        <v>7</v>
      </c>
      <c r="E68" s="16">
        <f>(1.7*1.73*29)+1.69*1.81+1.64*1.73+1.6*1.73+1.5*1.73+2*1.75*4+2*1.73+(2.3*1.73*35)+1.04*1.73+1.49*1.73</f>
        <v>257.64999999999998</v>
      </c>
    </row>
    <row r="69" spans="1:6" s="20" customFormat="1" ht="52.8" x14ac:dyDescent="0.25">
      <c r="A69" s="19"/>
      <c r="B69" s="14" t="s">
        <v>18</v>
      </c>
      <c r="C69" s="15"/>
      <c r="D69" s="15" t="s">
        <v>7</v>
      </c>
      <c r="E69" s="16">
        <f>46.62*3</f>
        <v>139.85999999999999</v>
      </c>
    </row>
    <row r="70" spans="1:6" s="20" customFormat="1" x14ac:dyDescent="0.25">
      <c r="A70" s="19"/>
      <c r="B70" s="14" t="s">
        <v>19</v>
      </c>
      <c r="C70" s="18" t="s">
        <v>20</v>
      </c>
      <c r="D70" s="15" t="s">
        <v>7</v>
      </c>
      <c r="E70" s="16">
        <f>950.31*3</f>
        <v>2850.93</v>
      </c>
    </row>
    <row r="71" spans="1:6" s="20" customFormat="1" x14ac:dyDescent="0.25">
      <c r="A71" s="19"/>
      <c r="B71" s="14" t="s">
        <v>19</v>
      </c>
      <c r="C71" s="18" t="s">
        <v>21</v>
      </c>
      <c r="D71" s="15" t="s">
        <v>7</v>
      </c>
      <c r="E71" s="16">
        <f>E70-49.3*3-E68</f>
        <v>2445.3799999999997</v>
      </c>
    </row>
    <row r="72" spans="1:6" s="20" customFormat="1" x14ac:dyDescent="0.25">
      <c r="A72" s="19"/>
      <c r="B72" s="14" t="s">
        <v>19</v>
      </c>
      <c r="C72" s="18" t="s">
        <v>21</v>
      </c>
      <c r="D72" s="18" t="s">
        <v>10</v>
      </c>
      <c r="E72" s="16">
        <f>3*96+F72</f>
        <v>845.33999999999992</v>
      </c>
      <c r="F72" s="16">
        <f>(1.7*2+1.73*2)*29+(1.69*2+1.81*2)+(1.64*2+1.73*2)+(1.6*2+1.73*2)+(1.5*2+1.73*2)+(2*2+1.75*2)*4+(2*2+1.73*2)+(2.3*2+1.73*2)*35+(1.04*2+1.73*2)+(1.49*2+1.73*2)</f>
        <v>557.33999999999992</v>
      </c>
    </row>
    <row r="73" spans="1:6" s="20" customFormat="1" ht="26.4" x14ac:dyDescent="0.25">
      <c r="A73" s="19"/>
      <c r="B73" s="14" t="s">
        <v>22</v>
      </c>
      <c r="C73" s="18" t="s">
        <v>23</v>
      </c>
      <c r="D73" s="15" t="s">
        <v>7</v>
      </c>
      <c r="E73" s="16">
        <f>171.72*3</f>
        <v>515.16</v>
      </c>
    </row>
    <row r="74" spans="1:6" s="17" customFormat="1" ht="52.8" x14ac:dyDescent="0.25">
      <c r="A74" s="19"/>
      <c r="B74" s="14" t="s">
        <v>25</v>
      </c>
      <c r="C74" s="15"/>
      <c r="D74" s="15" t="s">
        <v>7</v>
      </c>
      <c r="E74" s="16">
        <f>63.71*4.22</f>
        <v>268.8562</v>
      </c>
    </row>
    <row r="75" spans="1:6" s="17" customFormat="1" x14ac:dyDescent="0.25">
      <c r="A75" s="19"/>
      <c r="B75" s="14" t="s">
        <v>17</v>
      </c>
      <c r="C75" s="15"/>
      <c r="D75" s="15" t="s">
        <v>7</v>
      </c>
      <c r="E75" s="16">
        <f>1.6*3.36*5+1.58*1.63*5</f>
        <v>39.757000000000005</v>
      </c>
    </row>
    <row r="76" spans="1:6" s="17" customFormat="1" x14ac:dyDescent="0.25">
      <c r="A76" s="19"/>
      <c r="B76" s="14" t="s">
        <v>19</v>
      </c>
      <c r="C76" s="18" t="s">
        <v>20</v>
      </c>
      <c r="D76" s="15" t="s">
        <v>7</v>
      </c>
      <c r="E76" s="16">
        <f>E74</f>
        <v>268.8562</v>
      </c>
    </row>
    <row r="77" spans="1:6" s="17" customFormat="1" x14ac:dyDescent="0.25">
      <c r="A77" s="19"/>
      <c r="B77" s="14" t="s">
        <v>19</v>
      </c>
      <c r="C77" s="18" t="s">
        <v>21</v>
      </c>
      <c r="D77" s="15" t="s">
        <v>7</v>
      </c>
      <c r="E77" s="16">
        <f>E76-E75</f>
        <v>229.0992</v>
      </c>
    </row>
    <row r="78" spans="1:6" s="17" customFormat="1" x14ac:dyDescent="0.25">
      <c r="A78" s="19"/>
      <c r="B78" s="14" t="s">
        <v>19</v>
      </c>
      <c r="C78" s="18" t="s">
        <v>21</v>
      </c>
      <c r="D78" s="18" t="s">
        <v>10</v>
      </c>
      <c r="E78" s="16">
        <f>F78</f>
        <v>73.7</v>
      </c>
      <c r="F78" s="16">
        <f>(1.6+3.36*2)*5+(1.58*2+1.63*2)*5</f>
        <v>73.7</v>
      </c>
    </row>
    <row r="79" spans="1:6" s="20" customFormat="1" ht="39.6" x14ac:dyDescent="0.25">
      <c r="A79" s="13" t="s">
        <v>28</v>
      </c>
      <c r="B79" s="14" t="s">
        <v>6</v>
      </c>
      <c r="C79" s="18"/>
      <c r="D79" s="18" t="s">
        <v>7</v>
      </c>
      <c r="E79" s="21">
        <f>46.22*3</f>
        <v>138.66</v>
      </c>
      <c r="F79" s="17"/>
    </row>
    <row r="80" spans="1:6" s="20" customFormat="1" ht="26.4" x14ac:dyDescent="0.25">
      <c r="A80" s="22"/>
      <c r="B80" s="14" t="s">
        <v>8</v>
      </c>
      <c r="C80" s="18"/>
      <c r="D80" s="18" t="s">
        <v>7</v>
      </c>
      <c r="E80" s="21">
        <f>0.9*2.2*8</f>
        <v>15.840000000000002</v>
      </c>
      <c r="F80" s="17"/>
    </row>
    <row r="81" spans="1:6" s="20" customFormat="1" ht="13.8" x14ac:dyDescent="0.25">
      <c r="A81" s="22"/>
      <c r="B81" s="14" t="s">
        <v>9</v>
      </c>
      <c r="C81" s="18"/>
      <c r="D81" s="18" t="s">
        <v>10</v>
      </c>
      <c r="E81" s="21">
        <f>2.2*2*8+0.9*8</f>
        <v>42.400000000000006</v>
      </c>
      <c r="F81" s="17"/>
    </row>
    <row r="82" spans="1:6" s="20" customFormat="1" ht="63" customHeight="1" x14ac:dyDescent="0.25">
      <c r="A82" s="13"/>
      <c r="B82" s="14" t="s">
        <v>11</v>
      </c>
      <c r="C82" s="15"/>
      <c r="D82" s="15" t="s">
        <v>7</v>
      </c>
      <c r="E82" s="16">
        <f>48.55*3</f>
        <v>145.64999999999998</v>
      </c>
      <c r="F82" s="17"/>
    </row>
    <row r="83" spans="1:6" s="20" customFormat="1" ht="39.6" x14ac:dyDescent="0.25">
      <c r="A83" s="13"/>
      <c r="B83" s="14" t="s">
        <v>12</v>
      </c>
      <c r="C83" s="15"/>
      <c r="D83" s="15" t="s">
        <v>7</v>
      </c>
      <c r="E83" s="16">
        <f>0.8*2.2*4+1.02*2.2</f>
        <v>9.2840000000000007</v>
      </c>
      <c r="F83" s="17"/>
    </row>
    <row r="84" spans="1:6" s="20" customFormat="1" ht="26.4" x14ac:dyDescent="0.25">
      <c r="A84" s="13"/>
      <c r="B84" s="14" t="s">
        <v>13</v>
      </c>
      <c r="C84" s="15"/>
      <c r="D84" s="18" t="s">
        <v>10</v>
      </c>
      <c r="E84" s="16">
        <f>2.2*2*4+0.8*4+1.02+2.2*2</f>
        <v>26.22</v>
      </c>
      <c r="F84" s="17"/>
    </row>
    <row r="85" spans="1:6" s="20" customFormat="1" ht="60.6" customHeight="1" x14ac:dyDescent="0.25">
      <c r="A85" s="19"/>
      <c r="B85" s="14" t="s">
        <v>14</v>
      </c>
      <c r="C85" s="18"/>
      <c r="D85" s="18" t="s">
        <v>7</v>
      </c>
      <c r="E85" s="16">
        <f>15.36*3.05</f>
        <v>46.847999999999999</v>
      </c>
      <c r="F85" s="17"/>
    </row>
    <row r="86" spans="1:6" s="20" customFormat="1" ht="60.6" customHeight="1" x14ac:dyDescent="0.25">
      <c r="A86" s="19"/>
      <c r="B86" s="14" t="s">
        <v>15</v>
      </c>
      <c r="C86" s="15"/>
      <c r="D86" s="15" t="s">
        <v>7</v>
      </c>
      <c r="E86" s="16">
        <f>0.8*2.2*3</f>
        <v>5.2800000000000011</v>
      </c>
      <c r="F86" s="17"/>
    </row>
    <row r="87" spans="1:6" s="20" customFormat="1" ht="25.5" customHeight="1" x14ac:dyDescent="0.25">
      <c r="A87" s="19"/>
      <c r="B87" s="14" t="s">
        <v>9</v>
      </c>
      <c r="C87" s="15"/>
      <c r="D87" s="18" t="s">
        <v>10</v>
      </c>
      <c r="E87" s="16">
        <f>2.2*3+0.8*3</f>
        <v>9</v>
      </c>
      <c r="F87" s="17"/>
    </row>
    <row r="88" spans="1:6" s="20" customFormat="1" ht="52.8" x14ac:dyDescent="0.25">
      <c r="A88" s="19"/>
      <c r="B88" s="14" t="s">
        <v>16</v>
      </c>
      <c r="C88" s="15"/>
      <c r="D88" s="15" t="s">
        <v>7</v>
      </c>
      <c r="E88" s="16">
        <f>668*3</f>
        <v>2004</v>
      </c>
      <c r="F88" s="17"/>
    </row>
    <row r="89" spans="1:6" s="20" customFormat="1" x14ac:dyDescent="0.25">
      <c r="A89" s="19"/>
      <c r="B89" s="14" t="s">
        <v>17</v>
      </c>
      <c r="C89" s="15"/>
      <c r="D89" s="15" t="s">
        <v>7</v>
      </c>
      <c r="E89" s="16">
        <f>(1.7*1.73*29)+1.69*1.81+1.64*1.73+1.6*1.73+1.5*1.73+2*1.75*4+2*1.73+(2.3*1.73*35)+1.04*1.73+1.49*1.73</f>
        <v>257.64999999999998</v>
      </c>
      <c r="F89" s="17"/>
    </row>
    <row r="90" spans="1:6" s="20" customFormat="1" ht="52.8" x14ac:dyDescent="0.25">
      <c r="A90" s="19"/>
      <c r="B90" s="14" t="s">
        <v>18</v>
      </c>
      <c r="C90" s="15"/>
      <c r="D90" s="15" t="s">
        <v>7</v>
      </c>
      <c r="E90" s="16">
        <f>46.62*3</f>
        <v>139.85999999999999</v>
      </c>
      <c r="F90" s="17"/>
    </row>
    <row r="91" spans="1:6" s="20" customFormat="1" x14ac:dyDescent="0.25">
      <c r="A91" s="19"/>
      <c r="B91" s="14" t="s">
        <v>19</v>
      </c>
      <c r="C91" s="18" t="s">
        <v>20</v>
      </c>
      <c r="D91" s="15" t="s">
        <v>7</v>
      </c>
      <c r="E91" s="16">
        <f>840.86*3</f>
        <v>2522.58</v>
      </c>
      <c r="F91" s="17"/>
    </row>
    <row r="92" spans="1:6" s="20" customFormat="1" x14ac:dyDescent="0.25">
      <c r="A92" s="19"/>
      <c r="B92" s="14" t="s">
        <v>19</v>
      </c>
      <c r="C92" s="18" t="s">
        <v>21</v>
      </c>
      <c r="D92" s="15" t="s">
        <v>7</v>
      </c>
      <c r="E92" s="16">
        <f>E91-49.3*3-E89</f>
        <v>2117.0299999999997</v>
      </c>
      <c r="F92" s="17"/>
    </row>
    <row r="93" spans="1:6" s="20" customFormat="1" x14ac:dyDescent="0.25">
      <c r="A93" s="19"/>
      <c r="B93" s="14" t="s">
        <v>19</v>
      </c>
      <c r="C93" s="18" t="s">
        <v>21</v>
      </c>
      <c r="D93" s="18" t="s">
        <v>10</v>
      </c>
      <c r="E93" s="16">
        <f>3*96+F93</f>
        <v>845.33999999999992</v>
      </c>
      <c r="F93" s="16">
        <f>(1.7*2+1.73*2)*29+(1.69*2+1.81*2)+(1.64*2+1.73*2)+(1.6*2+1.73*2)+(1.5*2+1.73*2)+(2*2+1.75*2)*4+(2*2+1.73*2)+(2.3*2+1.73*2)*35+(1.04*2+1.73*2)+(1.49*2+1.73*2)</f>
        <v>557.33999999999992</v>
      </c>
    </row>
    <row r="94" spans="1:6" s="20" customFormat="1" ht="26.4" x14ac:dyDescent="0.25">
      <c r="A94" s="19"/>
      <c r="B94" s="14" t="s">
        <v>22</v>
      </c>
      <c r="C94" s="18" t="s">
        <v>23</v>
      </c>
      <c r="D94" s="15" t="s">
        <v>7</v>
      </c>
      <c r="E94" s="16">
        <f>171.72*3</f>
        <v>515.16</v>
      </c>
      <c r="F94" s="17"/>
    </row>
    <row r="95" spans="1:6" x14ac:dyDescent="0.25">
      <c r="A95" s="23"/>
      <c r="B95" s="10"/>
      <c r="C95" s="11"/>
      <c r="D95" s="11"/>
      <c r="E95" s="11"/>
      <c r="F95" s="11"/>
    </row>
    <row r="96" spans="1:6" x14ac:dyDescent="0.25">
      <c r="A96" s="23"/>
      <c r="B96" s="10"/>
      <c r="C96" s="11"/>
      <c r="D96" s="11"/>
      <c r="E96" s="11"/>
      <c r="F96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2F1E-58F4-4247-BF84-9AF0F41941F3}">
  <sheetPr>
    <pageSetUpPr fitToPage="1"/>
  </sheetPr>
  <dimension ref="A1:R66"/>
  <sheetViews>
    <sheetView showGridLines="0" topLeftCell="A31" zoomScaleNormal="100" workbookViewId="0">
      <selection activeCell="C10" sqref="C10"/>
    </sheetView>
  </sheetViews>
  <sheetFormatPr defaultRowHeight="14.4" x14ac:dyDescent="0.3"/>
  <cols>
    <col min="1" max="1" width="4" style="136" bestFit="1" customWidth="1"/>
    <col min="2" max="2" width="11.6640625" style="137" bestFit="1" customWidth="1"/>
    <col min="3" max="3" width="46.109375" style="138" customWidth="1"/>
    <col min="4" max="4" width="10.33203125" style="137" customWidth="1"/>
    <col min="5" max="5" width="11.88671875" style="139" bestFit="1" customWidth="1"/>
    <col min="6" max="6" width="11.33203125" style="140" customWidth="1"/>
    <col min="7" max="7" width="12.109375" style="140" bestFit="1" customWidth="1"/>
    <col min="8" max="10" width="11.33203125" style="140" customWidth="1"/>
    <col min="11" max="11" width="12.5546875" style="140" bestFit="1" customWidth="1"/>
    <col min="12" max="12" width="12.109375" style="140" bestFit="1" customWidth="1"/>
    <col min="13" max="13" width="8.88671875" style="109"/>
    <col min="14" max="16384" width="8.88671875" style="91"/>
  </cols>
  <sheetData>
    <row r="1" spans="1:18" s="49" customFormat="1" ht="42" customHeight="1" thickBot="1" x14ac:dyDescent="0.3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97"/>
    </row>
    <row r="2" spans="1:18" s="54" customFormat="1" ht="36.6" customHeight="1" x14ac:dyDescent="0.25">
      <c r="A2" s="183" t="s">
        <v>49</v>
      </c>
      <c r="B2" s="185" t="s">
        <v>29</v>
      </c>
      <c r="C2" s="185" t="s">
        <v>30</v>
      </c>
      <c r="D2" s="185" t="s">
        <v>31</v>
      </c>
      <c r="E2" s="179" t="s">
        <v>4</v>
      </c>
      <c r="F2" s="179" t="s">
        <v>20</v>
      </c>
      <c r="G2" s="179"/>
      <c r="H2" s="179" t="s">
        <v>21</v>
      </c>
      <c r="I2" s="179"/>
      <c r="J2" s="179" t="s">
        <v>32</v>
      </c>
      <c r="K2" s="179"/>
      <c r="L2" s="180" t="s">
        <v>33</v>
      </c>
    </row>
    <row r="3" spans="1:18" s="54" customFormat="1" ht="36.6" customHeight="1" x14ac:dyDescent="0.25">
      <c r="A3" s="184"/>
      <c r="B3" s="186"/>
      <c r="C3" s="186"/>
      <c r="D3" s="186"/>
      <c r="E3" s="187"/>
      <c r="F3" s="98" t="s">
        <v>34</v>
      </c>
      <c r="G3" s="98" t="s">
        <v>35</v>
      </c>
      <c r="H3" s="98" t="s">
        <v>34</v>
      </c>
      <c r="I3" s="98" t="s">
        <v>35</v>
      </c>
      <c r="J3" s="98" t="s">
        <v>34</v>
      </c>
      <c r="K3" s="98" t="s">
        <v>35</v>
      </c>
      <c r="L3" s="181"/>
    </row>
    <row r="4" spans="1:18" s="63" customFormat="1" ht="15" customHeight="1" thickBot="1" x14ac:dyDescent="0.3">
      <c r="A4" s="59">
        <v>1</v>
      </c>
      <c r="B4" s="60">
        <v>2</v>
      </c>
      <c r="C4" s="60">
        <v>3</v>
      </c>
      <c r="D4" s="60">
        <v>4</v>
      </c>
      <c r="E4" s="61">
        <v>6</v>
      </c>
      <c r="F4" s="61">
        <v>7</v>
      </c>
      <c r="G4" s="61">
        <v>8</v>
      </c>
      <c r="H4" s="61">
        <v>9</v>
      </c>
      <c r="I4" s="61">
        <v>10</v>
      </c>
      <c r="J4" s="61">
        <v>11</v>
      </c>
      <c r="K4" s="61">
        <v>12</v>
      </c>
      <c r="L4" s="99">
        <v>13</v>
      </c>
    </row>
    <row r="5" spans="1:18" x14ac:dyDescent="0.3">
      <c r="A5" s="100">
        <v>1</v>
      </c>
      <c r="B5" s="101" t="s">
        <v>53</v>
      </c>
      <c r="C5" s="102" t="s">
        <v>54</v>
      </c>
      <c r="D5" s="103" t="s">
        <v>10</v>
      </c>
      <c r="E5" s="104">
        <v>10</v>
      </c>
      <c r="F5" s="105"/>
      <c r="G5" s="106"/>
      <c r="H5" s="107"/>
      <c r="I5" s="107"/>
      <c r="J5" s="107"/>
      <c r="K5" s="107"/>
      <c r="L5" s="108"/>
    </row>
    <row r="6" spans="1:18" s="47" customFormat="1" x14ac:dyDescent="0.25">
      <c r="A6" s="42"/>
      <c r="B6" s="43"/>
      <c r="C6" s="44" t="s">
        <v>40</v>
      </c>
      <c r="D6" s="110" t="s">
        <v>10</v>
      </c>
      <c r="E6" s="69">
        <v>10</v>
      </c>
      <c r="F6" s="67"/>
      <c r="G6" s="69"/>
      <c r="H6" s="65"/>
      <c r="I6" s="65"/>
      <c r="J6" s="65"/>
      <c r="K6" s="65"/>
      <c r="L6" s="68"/>
      <c r="M6" s="46"/>
      <c r="N6" s="46"/>
      <c r="O6" s="46"/>
      <c r="P6" s="46"/>
      <c r="Q6" s="46"/>
      <c r="R6" s="46"/>
    </row>
    <row r="7" spans="1:18" s="47" customFormat="1" ht="13.8" x14ac:dyDescent="0.25">
      <c r="A7" s="42"/>
      <c r="B7" s="43"/>
      <c r="C7" s="44" t="s">
        <v>39</v>
      </c>
      <c r="D7" s="45" t="s">
        <v>37</v>
      </c>
      <c r="E7" s="69">
        <v>1.4800000000000002</v>
      </c>
      <c r="F7" s="69"/>
      <c r="G7" s="69"/>
      <c r="H7" s="69"/>
      <c r="I7" s="69"/>
      <c r="J7" s="69"/>
      <c r="K7" s="69"/>
      <c r="L7" s="68"/>
      <c r="M7" s="41"/>
      <c r="N7" s="41"/>
      <c r="O7" s="41"/>
      <c r="P7" s="41"/>
      <c r="Q7" s="41"/>
      <c r="R7" s="41"/>
    </row>
    <row r="8" spans="1:18" x14ac:dyDescent="0.3">
      <c r="A8" s="111"/>
      <c r="B8" s="112"/>
      <c r="C8" s="113" t="s">
        <v>54</v>
      </c>
      <c r="D8" s="110" t="s">
        <v>10</v>
      </c>
      <c r="E8" s="69">
        <v>10</v>
      </c>
      <c r="F8" s="69"/>
      <c r="G8" s="69"/>
      <c r="H8" s="69"/>
      <c r="I8" s="69"/>
      <c r="J8" s="69"/>
      <c r="K8" s="69"/>
      <c r="L8" s="68"/>
    </row>
    <row r="9" spans="1:18" s="47" customFormat="1" ht="13.8" x14ac:dyDescent="0.25">
      <c r="A9" s="42"/>
      <c r="B9" s="114"/>
      <c r="C9" s="115" t="s">
        <v>38</v>
      </c>
      <c r="D9" s="45" t="s">
        <v>37</v>
      </c>
      <c r="E9" s="69">
        <v>1.28</v>
      </c>
      <c r="F9" s="69"/>
      <c r="G9" s="69"/>
      <c r="H9" s="69"/>
      <c r="I9" s="69"/>
      <c r="J9" s="69"/>
      <c r="K9" s="69"/>
      <c r="L9" s="68"/>
      <c r="M9" s="40"/>
      <c r="N9" s="40"/>
      <c r="O9" s="40"/>
      <c r="P9" s="40"/>
      <c r="Q9" s="40"/>
      <c r="R9" s="40"/>
    </row>
    <row r="10" spans="1:18" s="92" customFormat="1" x14ac:dyDescent="0.3">
      <c r="A10" s="116">
        <v>2</v>
      </c>
      <c r="B10" s="117" t="s">
        <v>55</v>
      </c>
      <c r="C10" s="118" t="s">
        <v>56</v>
      </c>
      <c r="D10" s="103" t="s">
        <v>10</v>
      </c>
      <c r="E10" s="104">
        <v>10</v>
      </c>
      <c r="F10" s="104"/>
      <c r="G10" s="104"/>
      <c r="H10" s="104"/>
      <c r="I10" s="104"/>
      <c r="J10" s="104"/>
      <c r="K10" s="104"/>
      <c r="L10" s="119"/>
      <c r="M10" s="120"/>
    </row>
    <row r="11" spans="1:18" s="47" customFormat="1" x14ac:dyDescent="0.25">
      <c r="A11" s="42"/>
      <c r="B11" s="43"/>
      <c r="C11" s="44" t="s">
        <v>40</v>
      </c>
      <c r="D11" s="110" t="s">
        <v>10</v>
      </c>
      <c r="E11" s="69">
        <v>10</v>
      </c>
      <c r="F11" s="67"/>
      <c r="G11" s="69"/>
      <c r="H11" s="65"/>
      <c r="I11" s="65"/>
      <c r="J11" s="65"/>
      <c r="K11" s="65"/>
      <c r="L11" s="68"/>
      <c r="M11" s="46"/>
      <c r="N11" s="46"/>
      <c r="O11" s="46"/>
      <c r="P11" s="46"/>
      <c r="Q11" s="46"/>
      <c r="R11" s="46"/>
    </row>
    <row r="12" spans="1:18" s="47" customFormat="1" ht="13.8" x14ac:dyDescent="0.25">
      <c r="A12" s="42"/>
      <c r="B12" s="43"/>
      <c r="C12" s="44" t="s">
        <v>39</v>
      </c>
      <c r="D12" s="45" t="s">
        <v>37</v>
      </c>
      <c r="E12" s="69">
        <v>0.90700000000000003</v>
      </c>
      <c r="F12" s="69"/>
      <c r="G12" s="69"/>
      <c r="H12" s="69"/>
      <c r="I12" s="69"/>
      <c r="J12" s="69"/>
      <c r="K12" s="69"/>
      <c r="L12" s="68"/>
      <c r="M12" s="41"/>
      <c r="N12" s="41"/>
      <c r="O12" s="41"/>
      <c r="P12" s="41"/>
      <c r="Q12" s="41"/>
      <c r="R12" s="41"/>
    </row>
    <row r="13" spans="1:18" x14ac:dyDescent="0.3">
      <c r="A13" s="111"/>
      <c r="B13" s="112"/>
      <c r="C13" s="113" t="s">
        <v>56</v>
      </c>
      <c r="D13" s="110" t="s">
        <v>10</v>
      </c>
      <c r="E13" s="69">
        <v>10</v>
      </c>
      <c r="F13" s="69"/>
      <c r="G13" s="69"/>
      <c r="H13" s="69"/>
      <c r="I13" s="69"/>
      <c r="J13" s="69"/>
      <c r="K13" s="69"/>
      <c r="L13" s="68"/>
    </row>
    <row r="14" spans="1:18" s="47" customFormat="1" ht="13.8" x14ac:dyDescent="0.25">
      <c r="A14" s="42"/>
      <c r="B14" s="43"/>
      <c r="C14" s="44" t="s">
        <v>38</v>
      </c>
      <c r="D14" s="45" t="s">
        <v>37</v>
      </c>
      <c r="E14" s="69">
        <v>0.96099999999999985</v>
      </c>
      <c r="F14" s="69"/>
      <c r="G14" s="69"/>
      <c r="H14" s="69"/>
      <c r="I14" s="69"/>
      <c r="J14" s="69"/>
      <c r="K14" s="69"/>
      <c r="L14" s="68"/>
      <c r="M14" s="40"/>
      <c r="N14" s="40"/>
      <c r="O14" s="40"/>
      <c r="P14" s="40"/>
      <c r="Q14" s="40"/>
      <c r="R14" s="40"/>
    </row>
    <row r="15" spans="1:18" x14ac:dyDescent="0.3">
      <c r="A15" s="111"/>
      <c r="B15" s="112"/>
      <c r="C15" s="121" t="s">
        <v>57</v>
      </c>
      <c r="D15" s="110"/>
      <c r="E15" s="69"/>
      <c r="F15" s="69"/>
      <c r="G15" s="69"/>
      <c r="H15" s="69"/>
      <c r="I15" s="69"/>
      <c r="J15" s="69"/>
      <c r="K15" s="69"/>
      <c r="L15" s="68"/>
    </row>
    <row r="16" spans="1:18" s="92" customFormat="1" x14ac:dyDescent="0.3">
      <c r="A16" s="116">
        <v>12</v>
      </c>
      <c r="B16" s="122" t="s">
        <v>58</v>
      </c>
      <c r="C16" s="124" t="s">
        <v>59</v>
      </c>
      <c r="D16" s="117" t="s">
        <v>36</v>
      </c>
      <c r="E16" s="126">
        <v>20</v>
      </c>
      <c r="F16" s="126"/>
      <c r="G16" s="127"/>
      <c r="H16" s="69"/>
      <c r="I16" s="128"/>
      <c r="J16" s="128"/>
      <c r="K16" s="128"/>
      <c r="L16" s="119"/>
      <c r="M16" s="120"/>
    </row>
    <row r="17" spans="1:18" s="47" customFormat="1" x14ac:dyDescent="0.25">
      <c r="A17" s="42"/>
      <c r="B17" s="43"/>
      <c r="C17" s="44" t="s">
        <v>40</v>
      </c>
      <c r="D17" s="110" t="s">
        <v>36</v>
      </c>
      <c r="E17" s="69">
        <v>20</v>
      </c>
      <c r="F17" s="67"/>
      <c r="G17" s="69"/>
      <c r="H17" s="65"/>
      <c r="I17" s="65"/>
      <c r="J17" s="65"/>
      <c r="K17" s="65"/>
      <c r="L17" s="68"/>
      <c r="M17" s="46"/>
      <c r="N17" s="46"/>
      <c r="O17" s="46"/>
      <c r="P17" s="46"/>
      <c r="Q17" s="46"/>
      <c r="R17" s="46"/>
    </row>
    <row r="18" spans="1:18" ht="43.2" x14ac:dyDescent="0.3">
      <c r="A18" s="116">
        <v>13</v>
      </c>
      <c r="B18" s="112"/>
      <c r="C18" s="129" t="s">
        <v>60</v>
      </c>
      <c r="D18" s="123" t="s">
        <v>36</v>
      </c>
      <c r="E18" s="69">
        <v>20</v>
      </c>
      <c r="F18" s="125"/>
      <c r="G18" s="67"/>
      <c r="H18" s="67"/>
      <c r="I18" s="65"/>
      <c r="J18" s="65"/>
      <c r="K18" s="65"/>
      <c r="L18" s="68"/>
    </row>
    <row r="19" spans="1:18" x14ac:dyDescent="0.3">
      <c r="A19" s="116">
        <v>17</v>
      </c>
      <c r="B19" s="112"/>
      <c r="C19" s="129" t="s">
        <v>61</v>
      </c>
      <c r="D19" s="123" t="s">
        <v>36</v>
      </c>
      <c r="E19" s="69">
        <v>20</v>
      </c>
      <c r="F19" s="125"/>
      <c r="G19" s="67"/>
      <c r="H19" s="67"/>
      <c r="I19" s="65"/>
      <c r="J19" s="65"/>
      <c r="K19" s="65"/>
      <c r="L19" s="68"/>
    </row>
    <row r="20" spans="1:18" ht="28.8" x14ac:dyDescent="0.3">
      <c r="A20" s="116">
        <v>18</v>
      </c>
      <c r="B20" s="112"/>
      <c r="C20" s="129" t="s">
        <v>62</v>
      </c>
      <c r="D20" s="123" t="s">
        <v>36</v>
      </c>
      <c r="E20" s="69">
        <v>40</v>
      </c>
      <c r="F20" s="125"/>
      <c r="G20" s="67"/>
      <c r="H20" s="93"/>
      <c r="I20" s="64"/>
      <c r="J20" s="64"/>
      <c r="K20" s="64"/>
      <c r="L20" s="68"/>
    </row>
    <row r="21" spans="1:18" x14ac:dyDescent="0.3">
      <c r="A21" s="116">
        <v>19</v>
      </c>
      <c r="B21" s="112"/>
      <c r="C21" s="129" t="s">
        <v>63</v>
      </c>
      <c r="D21" s="123" t="s">
        <v>36</v>
      </c>
      <c r="E21" s="69">
        <v>40</v>
      </c>
      <c r="F21" s="125"/>
      <c r="G21" s="67"/>
      <c r="H21" s="67"/>
      <c r="I21" s="65"/>
      <c r="J21" s="65"/>
      <c r="K21" s="65"/>
      <c r="L21" s="68"/>
    </row>
    <row r="22" spans="1:18" s="47" customFormat="1" ht="13.8" x14ac:dyDescent="0.25">
      <c r="A22" s="42"/>
      <c r="B22" s="43"/>
      <c r="C22" s="44" t="s">
        <v>38</v>
      </c>
      <c r="D22" s="45" t="s">
        <v>37</v>
      </c>
      <c r="E22" s="69">
        <v>4</v>
      </c>
      <c r="F22" s="69"/>
      <c r="G22" s="69"/>
      <c r="H22" s="69"/>
      <c r="I22" s="69"/>
      <c r="J22" s="69"/>
      <c r="K22" s="69"/>
      <c r="L22" s="68"/>
      <c r="M22" s="40"/>
      <c r="N22" s="40"/>
      <c r="O22" s="40"/>
      <c r="P22" s="40"/>
      <c r="Q22" s="40"/>
      <c r="R22" s="40"/>
    </row>
    <row r="23" spans="1:18" s="92" customFormat="1" ht="28.8" x14ac:dyDescent="0.3">
      <c r="A23" s="116">
        <v>20</v>
      </c>
      <c r="B23" s="130" t="s">
        <v>64</v>
      </c>
      <c r="C23" s="124" t="s">
        <v>65</v>
      </c>
      <c r="D23" s="117" t="s">
        <v>36</v>
      </c>
      <c r="E23" s="126">
        <v>1</v>
      </c>
      <c r="F23" s="126"/>
      <c r="G23" s="127"/>
      <c r="H23" s="131"/>
      <c r="I23" s="128"/>
      <c r="J23" s="128"/>
      <c r="K23" s="128"/>
      <c r="L23" s="119"/>
      <c r="M23" s="120"/>
    </row>
    <row r="24" spans="1:18" s="47" customFormat="1" x14ac:dyDescent="0.25">
      <c r="A24" s="42"/>
      <c r="B24" s="43"/>
      <c r="C24" s="44" t="s">
        <v>40</v>
      </c>
      <c r="D24" s="110" t="s">
        <v>36</v>
      </c>
      <c r="E24" s="69">
        <v>1</v>
      </c>
      <c r="F24" s="67"/>
      <c r="G24" s="69"/>
      <c r="H24" s="65"/>
      <c r="I24" s="65"/>
      <c r="J24" s="65"/>
      <c r="K24" s="65"/>
      <c r="L24" s="68"/>
      <c r="M24" s="46"/>
      <c r="N24" s="46"/>
      <c r="O24" s="46"/>
      <c r="P24" s="46"/>
      <c r="Q24" s="46"/>
      <c r="R24" s="46"/>
    </row>
    <row r="25" spans="1:18" x14ac:dyDescent="0.3">
      <c r="A25" s="111"/>
      <c r="B25" s="112"/>
      <c r="C25" s="113" t="s">
        <v>65</v>
      </c>
      <c r="D25" s="110" t="s">
        <v>36</v>
      </c>
      <c r="E25" s="69">
        <v>1</v>
      </c>
      <c r="F25" s="69"/>
      <c r="G25" s="69"/>
      <c r="H25" s="69"/>
      <c r="I25" s="69"/>
      <c r="J25" s="69"/>
      <c r="K25" s="69"/>
      <c r="L25" s="68"/>
    </row>
    <row r="26" spans="1:18" s="47" customFormat="1" ht="13.8" x14ac:dyDescent="0.25">
      <c r="A26" s="42"/>
      <c r="B26" s="43"/>
      <c r="C26" s="44" t="s">
        <v>38</v>
      </c>
      <c r="D26" s="45" t="s">
        <v>37</v>
      </c>
      <c r="E26" s="69">
        <v>0.48</v>
      </c>
      <c r="F26" s="69"/>
      <c r="G26" s="69"/>
      <c r="H26" s="69"/>
      <c r="I26" s="69"/>
      <c r="J26" s="69"/>
      <c r="K26" s="69"/>
      <c r="L26" s="68"/>
      <c r="M26" s="40"/>
      <c r="N26" s="40"/>
      <c r="O26" s="40"/>
      <c r="P26" s="40"/>
      <c r="Q26" s="40"/>
      <c r="R26" s="40"/>
    </row>
    <row r="27" spans="1:18" s="92" customFormat="1" ht="28.8" x14ac:dyDescent="0.3">
      <c r="A27" s="116">
        <v>21</v>
      </c>
      <c r="B27" s="130" t="s">
        <v>66</v>
      </c>
      <c r="C27" s="124" t="s">
        <v>67</v>
      </c>
      <c r="D27" s="117" t="s">
        <v>36</v>
      </c>
      <c r="E27" s="126">
        <v>1</v>
      </c>
      <c r="F27" s="126"/>
      <c r="G27" s="94"/>
      <c r="H27" s="94"/>
      <c r="I27" s="66"/>
      <c r="J27" s="66"/>
      <c r="K27" s="66"/>
      <c r="L27" s="119"/>
      <c r="M27" s="120"/>
    </row>
    <row r="28" spans="1:18" s="47" customFormat="1" x14ac:dyDescent="0.25">
      <c r="A28" s="42"/>
      <c r="B28" s="43"/>
      <c r="C28" s="44" t="s">
        <v>40</v>
      </c>
      <c r="D28" s="110" t="s">
        <v>36</v>
      </c>
      <c r="E28" s="69">
        <v>1</v>
      </c>
      <c r="F28" s="67"/>
      <c r="G28" s="69"/>
      <c r="H28" s="65"/>
      <c r="I28" s="65"/>
      <c r="J28" s="65"/>
      <c r="K28" s="65"/>
      <c r="L28" s="68"/>
      <c r="M28" s="46"/>
      <c r="N28" s="46"/>
      <c r="O28" s="46"/>
      <c r="P28" s="46"/>
      <c r="Q28" s="46"/>
      <c r="R28" s="46"/>
    </row>
    <row r="29" spans="1:18" s="47" customFormat="1" ht="13.8" x14ac:dyDescent="0.25">
      <c r="A29" s="42"/>
      <c r="B29" s="43"/>
      <c r="C29" s="44" t="s">
        <v>39</v>
      </c>
      <c r="D29" s="45" t="s">
        <v>37</v>
      </c>
      <c r="E29" s="69">
        <v>5.2499999999999998E-2</v>
      </c>
      <c r="F29" s="69"/>
      <c r="G29" s="69"/>
      <c r="H29" s="69"/>
      <c r="I29" s="69"/>
      <c r="J29" s="69"/>
      <c r="K29" s="69"/>
      <c r="L29" s="68"/>
      <c r="M29" s="41"/>
      <c r="N29" s="41"/>
      <c r="O29" s="41"/>
      <c r="P29" s="41"/>
      <c r="Q29" s="41"/>
      <c r="R29" s="41"/>
    </row>
    <row r="30" spans="1:18" ht="28.8" x14ac:dyDescent="0.3">
      <c r="A30" s="111"/>
      <c r="B30" s="112"/>
      <c r="C30" s="113" t="s">
        <v>67</v>
      </c>
      <c r="D30" s="110" t="s">
        <v>36</v>
      </c>
      <c r="E30" s="69">
        <v>1</v>
      </c>
      <c r="F30" s="69"/>
      <c r="G30" s="69"/>
      <c r="H30" s="69"/>
      <c r="I30" s="69"/>
      <c r="J30" s="69"/>
      <c r="K30" s="69"/>
      <c r="L30" s="68"/>
    </row>
    <row r="31" spans="1:18" s="47" customFormat="1" ht="13.8" x14ac:dyDescent="0.25">
      <c r="A31" s="42"/>
      <c r="B31" s="43"/>
      <c r="C31" s="44" t="s">
        <v>38</v>
      </c>
      <c r="D31" s="45" t="s">
        <v>37</v>
      </c>
      <c r="E31" s="69">
        <v>0.88</v>
      </c>
      <c r="F31" s="69"/>
      <c r="G31" s="69"/>
      <c r="H31" s="69"/>
      <c r="I31" s="69"/>
      <c r="J31" s="69"/>
      <c r="K31" s="69"/>
      <c r="L31" s="68"/>
      <c r="M31" s="40"/>
      <c r="N31" s="40"/>
      <c r="O31" s="40"/>
      <c r="P31" s="40"/>
      <c r="Q31" s="40"/>
      <c r="R31" s="40"/>
    </row>
    <row r="32" spans="1:18" s="92" customFormat="1" x14ac:dyDescent="0.3">
      <c r="A32" s="116">
        <v>22</v>
      </c>
      <c r="B32" s="122" t="s">
        <v>68</v>
      </c>
      <c r="C32" s="124" t="s">
        <v>69</v>
      </c>
      <c r="D32" s="117" t="s">
        <v>36</v>
      </c>
      <c r="E32" s="126">
        <v>1</v>
      </c>
      <c r="F32" s="126"/>
      <c r="G32" s="127"/>
      <c r="H32" s="66"/>
      <c r="I32" s="128"/>
      <c r="J32" s="128"/>
      <c r="K32" s="128"/>
      <c r="L32" s="119"/>
      <c r="M32" s="120"/>
    </row>
    <row r="33" spans="1:18" s="47" customFormat="1" x14ac:dyDescent="0.25">
      <c r="A33" s="42"/>
      <c r="B33" s="43"/>
      <c r="C33" s="44" t="s">
        <v>40</v>
      </c>
      <c r="D33" s="110" t="s">
        <v>36</v>
      </c>
      <c r="E33" s="69">
        <v>1</v>
      </c>
      <c r="F33" s="67"/>
      <c r="G33" s="69"/>
      <c r="H33" s="65"/>
      <c r="I33" s="65"/>
      <c r="J33" s="65"/>
      <c r="K33" s="65"/>
      <c r="L33" s="68"/>
      <c r="M33" s="46"/>
      <c r="N33" s="46"/>
      <c r="O33" s="46"/>
      <c r="P33" s="46"/>
      <c r="Q33" s="46"/>
      <c r="R33" s="46"/>
    </row>
    <row r="34" spans="1:18" s="47" customFormat="1" ht="13.8" x14ac:dyDescent="0.25">
      <c r="A34" s="42"/>
      <c r="B34" s="43"/>
      <c r="C34" s="44" t="s">
        <v>39</v>
      </c>
      <c r="D34" s="45" t="s">
        <v>37</v>
      </c>
      <c r="E34" s="69">
        <v>5.2499999999999998E-2</v>
      </c>
      <c r="F34" s="69"/>
      <c r="G34" s="69"/>
      <c r="H34" s="69"/>
      <c r="I34" s="69"/>
      <c r="J34" s="69"/>
      <c r="K34" s="69"/>
      <c r="L34" s="68"/>
      <c r="M34" s="41"/>
      <c r="N34" s="41"/>
      <c r="O34" s="41"/>
      <c r="P34" s="41"/>
      <c r="Q34" s="41"/>
      <c r="R34" s="41"/>
    </row>
    <row r="35" spans="1:18" x14ac:dyDescent="0.3">
      <c r="A35" s="111"/>
      <c r="B35" s="112"/>
      <c r="C35" s="113" t="s">
        <v>69</v>
      </c>
      <c r="D35" s="110" t="s">
        <v>36</v>
      </c>
      <c r="E35" s="69">
        <v>1</v>
      </c>
      <c r="F35" s="69"/>
      <c r="G35" s="69"/>
      <c r="H35" s="69"/>
      <c r="I35" s="69"/>
      <c r="J35" s="69"/>
      <c r="K35" s="69"/>
      <c r="L35" s="68"/>
    </row>
    <row r="36" spans="1:18" s="47" customFormat="1" ht="13.8" x14ac:dyDescent="0.25">
      <c r="A36" s="42"/>
      <c r="B36" s="43"/>
      <c r="C36" s="44" t="s">
        <v>38</v>
      </c>
      <c r="D36" s="45" t="s">
        <v>37</v>
      </c>
      <c r="E36" s="69">
        <v>0.88</v>
      </c>
      <c r="F36" s="69"/>
      <c r="G36" s="69"/>
      <c r="H36" s="69"/>
      <c r="I36" s="69"/>
      <c r="J36" s="69"/>
      <c r="K36" s="69"/>
      <c r="L36" s="68"/>
      <c r="M36" s="40"/>
      <c r="N36" s="40"/>
      <c r="O36" s="40"/>
      <c r="P36" s="40"/>
      <c r="Q36" s="40"/>
      <c r="R36" s="40"/>
    </row>
    <row r="37" spans="1:18" x14ac:dyDescent="0.3">
      <c r="A37" s="111"/>
      <c r="B37" s="112"/>
      <c r="C37" s="124" t="s">
        <v>72</v>
      </c>
      <c r="D37" s="123"/>
      <c r="E37" s="125"/>
      <c r="F37" s="125"/>
      <c r="G37" s="67"/>
      <c r="H37" s="67"/>
      <c r="I37" s="65"/>
      <c r="J37" s="65"/>
      <c r="K37" s="65"/>
      <c r="L37" s="68"/>
    </row>
    <row r="38" spans="1:18" s="92" customFormat="1" x14ac:dyDescent="0.3">
      <c r="A38" s="116">
        <v>48</v>
      </c>
      <c r="B38" s="122" t="s">
        <v>48</v>
      </c>
      <c r="C38" s="124" t="s">
        <v>73</v>
      </c>
      <c r="D38" s="117" t="s">
        <v>10</v>
      </c>
      <c r="E38" s="126">
        <v>10</v>
      </c>
      <c r="F38" s="126"/>
      <c r="G38" s="127"/>
      <c r="H38" s="131"/>
      <c r="I38" s="128"/>
      <c r="J38" s="128"/>
      <c r="K38" s="128"/>
      <c r="L38" s="119"/>
      <c r="M38" s="120"/>
    </row>
    <row r="39" spans="1:18" s="47" customFormat="1" x14ac:dyDescent="0.25">
      <c r="A39" s="42"/>
      <c r="B39" s="43"/>
      <c r="C39" s="44" t="s">
        <v>40</v>
      </c>
      <c r="D39" s="110" t="s">
        <v>10</v>
      </c>
      <c r="E39" s="69">
        <v>10</v>
      </c>
      <c r="F39" s="67"/>
      <c r="G39" s="69"/>
      <c r="H39" s="65"/>
      <c r="I39" s="65"/>
      <c r="J39" s="65"/>
      <c r="K39" s="65"/>
      <c r="L39" s="68"/>
      <c r="M39" s="46"/>
      <c r="N39" s="46"/>
      <c r="O39" s="46"/>
      <c r="P39" s="46"/>
      <c r="Q39" s="46"/>
      <c r="R39" s="46"/>
    </row>
    <row r="40" spans="1:18" s="47" customFormat="1" ht="13.8" x14ac:dyDescent="0.25">
      <c r="A40" s="42"/>
      <c r="B40" s="43"/>
      <c r="C40" s="44" t="s">
        <v>39</v>
      </c>
      <c r="D40" s="45" t="s">
        <v>37</v>
      </c>
      <c r="E40" s="69">
        <v>0.31400000000000006</v>
      </c>
      <c r="F40" s="69"/>
      <c r="G40" s="69"/>
      <c r="H40" s="69"/>
      <c r="I40" s="69"/>
      <c r="J40" s="69"/>
      <c r="K40" s="69"/>
      <c r="L40" s="68"/>
      <c r="M40" s="41"/>
      <c r="N40" s="41"/>
      <c r="O40" s="41"/>
      <c r="P40" s="41"/>
      <c r="Q40" s="41"/>
      <c r="R40" s="41"/>
    </row>
    <row r="41" spans="1:18" x14ac:dyDescent="0.3">
      <c r="A41" s="111"/>
      <c r="B41" s="112"/>
      <c r="C41" s="113" t="s">
        <v>74</v>
      </c>
      <c r="D41" s="110" t="s">
        <v>10</v>
      </c>
      <c r="E41" s="69">
        <v>10</v>
      </c>
      <c r="F41" s="69"/>
      <c r="G41" s="69"/>
      <c r="H41" s="69"/>
      <c r="I41" s="69"/>
      <c r="J41" s="69"/>
      <c r="K41" s="69"/>
      <c r="L41" s="68"/>
    </row>
    <row r="42" spans="1:18" x14ac:dyDescent="0.3">
      <c r="A42" s="111"/>
      <c r="B42" s="112"/>
      <c r="C42" s="129" t="s">
        <v>75</v>
      </c>
      <c r="D42" s="110" t="s">
        <v>36</v>
      </c>
      <c r="E42" s="125">
        <v>10</v>
      </c>
      <c r="F42" s="125"/>
      <c r="G42" s="69"/>
      <c r="H42" s="67"/>
      <c r="I42" s="65"/>
      <c r="J42" s="65"/>
      <c r="K42" s="65"/>
      <c r="L42" s="68"/>
    </row>
    <row r="43" spans="1:18" s="47" customFormat="1" ht="13.8" x14ac:dyDescent="0.25">
      <c r="A43" s="42"/>
      <c r="B43" s="43"/>
      <c r="C43" s="44" t="s">
        <v>38</v>
      </c>
      <c r="D43" s="45" t="s">
        <v>37</v>
      </c>
      <c r="E43" s="69">
        <v>0.65199999999999991</v>
      </c>
      <c r="F43" s="69"/>
      <c r="G43" s="69"/>
      <c r="H43" s="69"/>
      <c r="I43" s="69"/>
      <c r="J43" s="69"/>
      <c r="K43" s="69"/>
      <c r="L43" s="68"/>
      <c r="M43" s="40"/>
      <c r="N43" s="40"/>
      <c r="O43" s="40"/>
      <c r="P43" s="40"/>
      <c r="Q43" s="40"/>
      <c r="R43" s="40"/>
    </row>
    <row r="44" spans="1:18" s="92" customFormat="1" x14ac:dyDescent="0.3">
      <c r="A44" s="116">
        <v>49</v>
      </c>
      <c r="B44" s="122" t="s">
        <v>47</v>
      </c>
      <c r="C44" s="124" t="s">
        <v>76</v>
      </c>
      <c r="D44" s="117" t="s">
        <v>10</v>
      </c>
      <c r="E44" s="126">
        <v>15</v>
      </c>
      <c r="F44" s="126"/>
      <c r="G44" s="94"/>
      <c r="H44" s="94"/>
      <c r="I44" s="66"/>
      <c r="J44" s="66"/>
      <c r="K44" s="66"/>
      <c r="L44" s="119"/>
      <c r="M44" s="120"/>
    </row>
    <row r="45" spans="1:18" s="47" customFormat="1" x14ac:dyDescent="0.25">
      <c r="A45" s="42"/>
      <c r="B45" s="43"/>
      <c r="C45" s="44" t="s">
        <v>40</v>
      </c>
      <c r="D45" s="110" t="s">
        <v>10</v>
      </c>
      <c r="E45" s="69">
        <v>15</v>
      </c>
      <c r="F45" s="67"/>
      <c r="G45" s="69"/>
      <c r="H45" s="65"/>
      <c r="I45" s="65"/>
      <c r="J45" s="65"/>
      <c r="K45" s="65"/>
      <c r="L45" s="68"/>
      <c r="M45" s="46"/>
      <c r="N45" s="46"/>
      <c r="O45" s="46"/>
      <c r="P45" s="46"/>
      <c r="Q45" s="46"/>
      <c r="R45" s="46"/>
    </row>
    <row r="46" spans="1:18" s="47" customFormat="1" ht="13.8" x14ac:dyDescent="0.25">
      <c r="A46" s="42"/>
      <c r="B46" s="43"/>
      <c r="C46" s="44" t="s">
        <v>39</v>
      </c>
      <c r="D46" s="45" t="s">
        <v>37</v>
      </c>
      <c r="E46" s="69">
        <v>0.32550000000000001</v>
      </c>
      <c r="F46" s="69"/>
      <c r="G46" s="69"/>
      <c r="H46" s="69"/>
      <c r="I46" s="69"/>
      <c r="J46" s="69"/>
      <c r="K46" s="69"/>
      <c r="L46" s="68"/>
      <c r="M46" s="41"/>
      <c r="N46" s="41"/>
      <c r="O46" s="41"/>
      <c r="P46" s="41"/>
      <c r="Q46" s="41"/>
      <c r="R46" s="41"/>
    </row>
    <row r="47" spans="1:18" x14ac:dyDescent="0.3">
      <c r="A47" s="111"/>
      <c r="B47" s="112"/>
      <c r="C47" s="113" t="s">
        <v>77</v>
      </c>
      <c r="D47" s="110" t="s">
        <v>10</v>
      </c>
      <c r="E47" s="69">
        <v>15</v>
      </c>
      <c r="F47" s="69"/>
      <c r="G47" s="69"/>
      <c r="H47" s="69"/>
      <c r="I47" s="69"/>
      <c r="J47" s="69"/>
      <c r="K47" s="69"/>
      <c r="L47" s="68"/>
    </row>
    <row r="48" spans="1:18" x14ac:dyDescent="0.3">
      <c r="A48" s="111"/>
      <c r="B48" s="112"/>
      <c r="C48" s="129" t="s">
        <v>78</v>
      </c>
      <c r="D48" s="110" t="s">
        <v>36</v>
      </c>
      <c r="E48" s="125">
        <v>10</v>
      </c>
      <c r="F48" s="125"/>
      <c r="G48" s="69"/>
      <c r="H48" s="93"/>
      <c r="I48" s="64"/>
      <c r="J48" s="64"/>
      <c r="K48" s="64"/>
      <c r="L48" s="68"/>
    </row>
    <row r="49" spans="1:18" x14ac:dyDescent="0.3">
      <c r="A49" s="132"/>
      <c r="B49" s="123"/>
      <c r="C49" s="129" t="s">
        <v>79</v>
      </c>
      <c r="D49" s="110" t="s">
        <v>36</v>
      </c>
      <c r="E49" s="125">
        <v>10</v>
      </c>
      <c r="F49" s="125"/>
      <c r="G49" s="69"/>
      <c r="H49" s="67"/>
      <c r="I49" s="65"/>
      <c r="J49" s="65"/>
      <c r="K49" s="65"/>
      <c r="L49" s="68"/>
    </row>
    <row r="50" spans="1:18" s="47" customFormat="1" ht="13.8" x14ac:dyDescent="0.25">
      <c r="A50" s="42"/>
      <c r="B50" s="43"/>
      <c r="C50" s="44" t="s">
        <v>38</v>
      </c>
      <c r="D50" s="45" t="s">
        <v>37</v>
      </c>
      <c r="E50" s="69">
        <v>1.0620000000000001</v>
      </c>
      <c r="F50" s="69"/>
      <c r="G50" s="69"/>
      <c r="H50" s="69"/>
      <c r="I50" s="69"/>
      <c r="J50" s="69"/>
      <c r="K50" s="69"/>
      <c r="L50" s="68"/>
      <c r="M50" s="40"/>
      <c r="N50" s="40"/>
      <c r="O50" s="40"/>
      <c r="P50" s="40"/>
      <c r="Q50" s="40"/>
      <c r="R50" s="40"/>
    </row>
    <row r="51" spans="1:18" s="92" customFormat="1" ht="28.8" x14ac:dyDescent="0.3">
      <c r="A51" s="116">
        <v>50</v>
      </c>
      <c r="B51" s="130" t="s">
        <v>80</v>
      </c>
      <c r="C51" s="124" t="s">
        <v>81</v>
      </c>
      <c r="D51" s="117" t="s">
        <v>36</v>
      </c>
      <c r="E51" s="126">
        <v>1</v>
      </c>
      <c r="F51" s="126"/>
      <c r="G51" s="127"/>
      <c r="H51" s="94"/>
      <c r="I51" s="128"/>
      <c r="J51" s="128"/>
      <c r="K51" s="128"/>
      <c r="L51" s="119"/>
      <c r="M51" s="120"/>
    </row>
    <row r="52" spans="1:18" s="47" customFormat="1" x14ac:dyDescent="0.25">
      <c r="A52" s="42"/>
      <c r="B52" s="43"/>
      <c r="C52" s="44" t="s">
        <v>40</v>
      </c>
      <c r="D52" s="110" t="s">
        <v>36</v>
      </c>
      <c r="E52" s="69">
        <v>1</v>
      </c>
      <c r="F52" s="67"/>
      <c r="G52" s="69"/>
      <c r="H52" s="67"/>
      <c r="I52" s="65"/>
      <c r="J52" s="65"/>
      <c r="K52" s="65"/>
      <c r="L52" s="68"/>
      <c r="M52" s="46"/>
      <c r="N52" s="46"/>
      <c r="O52" s="46"/>
      <c r="P52" s="46"/>
      <c r="Q52" s="46"/>
      <c r="R52" s="46"/>
    </row>
    <row r="53" spans="1:18" s="47" customFormat="1" ht="13.8" x14ac:dyDescent="0.25">
      <c r="A53" s="42"/>
      <c r="B53" s="43"/>
      <c r="C53" s="44" t="s">
        <v>39</v>
      </c>
      <c r="D53" s="45" t="s">
        <v>37</v>
      </c>
      <c r="E53" s="69">
        <v>0.03</v>
      </c>
      <c r="F53" s="69"/>
      <c r="G53" s="69"/>
      <c r="H53" s="69"/>
      <c r="I53" s="69"/>
      <c r="J53" s="69"/>
      <c r="K53" s="69"/>
      <c r="L53" s="68"/>
      <c r="M53" s="41"/>
      <c r="N53" s="41"/>
      <c r="O53" s="41"/>
      <c r="P53" s="41"/>
      <c r="Q53" s="41"/>
      <c r="R53" s="41"/>
    </row>
    <row r="54" spans="1:18" x14ac:dyDescent="0.3">
      <c r="A54" s="111"/>
      <c r="B54" s="112"/>
      <c r="C54" s="113" t="s">
        <v>81</v>
      </c>
      <c r="D54" s="110" t="s">
        <v>36</v>
      </c>
      <c r="E54" s="69">
        <v>1</v>
      </c>
      <c r="F54" s="69"/>
      <c r="G54" s="69"/>
      <c r="H54" s="69"/>
      <c r="I54" s="69"/>
      <c r="J54" s="69"/>
      <c r="K54" s="69"/>
      <c r="L54" s="68"/>
    </row>
    <row r="55" spans="1:18" s="47" customFormat="1" thickBot="1" x14ac:dyDescent="0.3">
      <c r="A55" s="42"/>
      <c r="B55" s="43"/>
      <c r="C55" s="44" t="s">
        <v>38</v>
      </c>
      <c r="D55" s="45" t="s">
        <v>37</v>
      </c>
      <c r="E55" s="69">
        <v>0.22</v>
      </c>
      <c r="F55" s="69"/>
      <c r="G55" s="69"/>
      <c r="H55" s="69"/>
      <c r="I55" s="69"/>
      <c r="J55" s="69"/>
      <c r="K55" s="69"/>
      <c r="L55" s="68"/>
      <c r="M55" s="40"/>
      <c r="N55" s="40"/>
      <c r="O55" s="40"/>
      <c r="P55" s="40"/>
      <c r="Q55" s="40"/>
      <c r="R55" s="40"/>
    </row>
    <row r="56" spans="1:18" s="50" customFormat="1" thickBot="1" x14ac:dyDescent="0.3">
      <c r="A56" s="70"/>
      <c r="B56" s="71"/>
      <c r="C56" s="72" t="s">
        <v>50</v>
      </c>
      <c r="D56" s="72"/>
      <c r="E56" s="73"/>
      <c r="F56" s="73"/>
      <c r="G56" s="133"/>
      <c r="H56" s="73"/>
      <c r="I56" s="133"/>
      <c r="J56" s="73"/>
      <c r="K56" s="133"/>
      <c r="L56" s="134"/>
    </row>
    <row r="57" spans="1:18" s="26" customFormat="1" ht="27.6" x14ac:dyDescent="0.25">
      <c r="A57" s="78"/>
      <c r="B57" s="79"/>
      <c r="C57" s="80" t="s">
        <v>51</v>
      </c>
      <c r="D57" s="81">
        <v>0</v>
      </c>
      <c r="E57" s="82"/>
      <c r="F57" s="82"/>
      <c r="G57" s="82"/>
      <c r="H57" s="82"/>
      <c r="I57" s="82"/>
      <c r="J57" s="82"/>
      <c r="K57" s="82"/>
      <c r="L57" s="35">
        <v>0</v>
      </c>
      <c r="M57" s="29"/>
    </row>
    <row r="58" spans="1:18" s="31" customFormat="1" x14ac:dyDescent="0.25">
      <c r="A58" s="30"/>
      <c r="B58" s="24"/>
      <c r="C58" s="36" t="s">
        <v>41</v>
      </c>
      <c r="D58" s="24"/>
      <c r="E58" s="84"/>
      <c r="F58" s="94"/>
      <c r="G58" s="94"/>
      <c r="H58" s="94"/>
      <c r="I58" s="94"/>
      <c r="J58" s="94"/>
      <c r="K58" s="94"/>
      <c r="L58" s="33">
        <v>0</v>
      </c>
    </row>
    <row r="59" spans="1:18" s="26" customFormat="1" ht="17.399999999999999" customHeight="1" x14ac:dyDescent="0.25">
      <c r="A59" s="27"/>
      <c r="B59" s="25"/>
      <c r="C59" s="37" t="s">
        <v>52</v>
      </c>
      <c r="D59" s="28">
        <v>0</v>
      </c>
      <c r="E59" s="67"/>
      <c r="F59" s="67"/>
      <c r="G59" s="67"/>
      <c r="H59" s="67"/>
      <c r="I59" s="67"/>
      <c r="J59" s="67"/>
      <c r="K59" s="67"/>
      <c r="L59" s="32">
        <v>0</v>
      </c>
      <c r="M59" s="29"/>
    </row>
    <row r="60" spans="1:18" s="31" customFormat="1" x14ac:dyDescent="0.25">
      <c r="A60" s="30"/>
      <c r="B60" s="24"/>
      <c r="C60" s="36" t="s">
        <v>41</v>
      </c>
      <c r="D60" s="24"/>
      <c r="E60" s="84"/>
      <c r="F60" s="94"/>
      <c r="G60" s="94"/>
      <c r="H60" s="94"/>
      <c r="I60" s="94"/>
      <c r="J60" s="94"/>
      <c r="K60" s="94"/>
      <c r="L60" s="33">
        <v>0</v>
      </c>
    </row>
    <row r="61" spans="1:18" s="26" customFormat="1" x14ac:dyDescent="0.25">
      <c r="A61" s="27"/>
      <c r="B61" s="25"/>
      <c r="C61" s="37" t="s">
        <v>42</v>
      </c>
      <c r="D61" s="28">
        <v>0</v>
      </c>
      <c r="E61" s="67"/>
      <c r="F61" s="67"/>
      <c r="G61" s="67"/>
      <c r="H61" s="67"/>
      <c r="I61" s="67"/>
      <c r="J61" s="67"/>
      <c r="K61" s="67"/>
      <c r="L61" s="32">
        <v>0</v>
      </c>
    </row>
    <row r="62" spans="1:18" s="31" customFormat="1" x14ac:dyDescent="0.25">
      <c r="A62" s="30"/>
      <c r="B62" s="24"/>
      <c r="C62" s="36" t="s">
        <v>41</v>
      </c>
      <c r="D62" s="24"/>
      <c r="E62" s="84"/>
      <c r="F62" s="94"/>
      <c r="G62" s="94"/>
      <c r="H62" s="94"/>
      <c r="I62" s="94"/>
      <c r="J62" s="94"/>
      <c r="K62" s="94"/>
      <c r="L62" s="33">
        <v>0</v>
      </c>
    </row>
    <row r="63" spans="1:18" s="26" customFormat="1" x14ac:dyDescent="0.25">
      <c r="A63" s="27"/>
      <c r="B63" s="25"/>
      <c r="C63" s="37" t="s">
        <v>43</v>
      </c>
      <c r="D63" s="28">
        <v>0</v>
      </c>
      <c r="E63" s="67"/>
      <c r="F63" s="67"/>
      <c r="G63" s="67"/>
      <c r="H63" s="67"/>
      <c r="I63" s="67"/>
      <c r="J63" s="67"/>
      <c r="K63" s="67"/>
      <c r="L63" s="32">
        <v>0</v>
      </c>
    </row>
    <row r="64" spans="1:18" s="31" customFormat="1" x14ac:dyDescent="0.25">
      <c r="A64" s="30"/>
      <c r="B64" s="24"/>
      <c r="C64" s="36" t="s">
        <v>41</v>
      </c>
      <c r="D64" s="24"/>
      <c r="E64" s="84"/>
      <c r="F64" s="94"/>
      <c r="G64" s="94"/>
      <c r="H64" s="94"/>
      <c r="I64" s="94"/>
      <c r="J64" s="94"/>
      <c r="K64" s="94"/>
      <c r="L64" s="33">
        <v>0</v>
      </c>
    </row>
    <row r="65" spans="1:12" s="26" customFormat="1" ht="15" thickBot="1" x14ac:dyDescent="0.3">
      <c r="A65" s="85"/>
      <c r="B65" s="86"/>
      <c r="C65" s="87" t="s">
        <v>44</v>
      </c>
      <c r="D65" s="88">
        <v>0.18</v>
      </c>
      <c r="E65" s="89"/>
      <c r="F65" s="89"/>
      <c r="G65" s="89"/>
      <c r="H65" s="89"/>
      <c r="I65" s="89"/>
      <c r="J65" s="89"/>
      <c r="K65" s="89"/>
      <c r="L65" s="34">
        <v>0</v>
      </c>
    </row>
    <row r="66" spans="1:12" s="31" customFormat="1" ht="15" thickBot="1" x14ac:dyDescent="0.3">
      <c r="A66" s="70"/>
      <c r="B66" s="71"/>
      <c r="C66" s="72" t="s">
        <v>41</v>
      </c>
      <c r="D66" s="72"/>
      <c r="E66" s="73"/>
      <c r="F66" s="73"/>
      <c r="G66" s="73"/>
      <c r="H66" s="135"/>
      <c r="I66" s="133"/>
      <c r="J66" s="73"/>
      <c r="K66" s="133"/>
      <c r="L66" s="134">
        <v>0</v>
      </c>
    </row>
  </sheetData>
  <autoFilter ref="A4:L66" xr:uid="{C2D53EE7-E142-4E18-8407-4BDA0B1FCD28}"/>
  <mergeCells count="10">
    <mergeCell ref="H2:I2"/>
    <mergeCell ref="J2:K2"/>
    <mergeCell ref="L2:L3"/>
    <mergeCell ref="A1:L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8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69B21-0573-4716-AE74-6BD06E86911D}">
  <sheetPr>
    <pageSetUpPr fitToPage="1"/>
  </sheetPr>
  <dimension ref="A1:R110"/>
  <sheetViews>
    <sheetView showGridLines="0" topLeftCell="A19" zoomScaleNormal="100" workbookViewId="0">
      <selection activeCell="D5" sqref="D5"/>
    </sheetView>
  </sheetViews>
  <sheetFormatPr defaultRowHeight="14.4" x14ac:dyDescent="0.3"/>
  <cols>
    <col min="1" max="1" width="3" style="160" bestFit="1" customWidth="1"/>
    <col min="2" max="2" width="14" style="137" customWidth="1"/>
    <col min="3" max="3" width="60.33203125" style="160" bestFit="1" customWidth="1"/>
    <col min="4" max="4" width="10.33203125" style="160" customWidth="1"/>
    <col min="5" max="5" width="9.109375" style="160" customWidth="1"/>
    <col min="6" max="6" width="12.88671875" style="91" customWidth="1"/>
    <col min="7" max="7" width="11" style="91" bestFit="1" customWidth="1"/>
    <col min="8" max="8" width="9.21875" style="91" bestFit="1" customWidth="1"/>
    <col min="9" max="9" width="9.88671875" style="91" bestFit="1" customWidth="1"/>
    <col min="10" max="10" width="8.88671875" style="91"/>
    <col min="11" max="11" width="9.77734375" style="91" bestFit="1" customWidth="1"/>
    <col min="12" max="12" width="12.109375" style="91" bestFit="1" customWidth="1"/>
    <col min="13" max="16384" width="8.88671875" style="91"/>
  </cols>
  <sheetData>
    <row r="1" spans="1:18" s="141" customFormat="1" ht="42" customHeight="1" thickBot="1" x14ac:dyDescent="0.3">
      <c r="A1" s="188" t="s">
        <v>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8" s="54" customFormat="1" ht="36.6" customHeight="1" x14ac:dyDescent="0.25">
      <c r="A2" s="51" t="s">
        <v>49</v>
      </c>
      <c r="B2" s="52" t="s">
        <v>29</v>
      </c>
      <c r="C2" s="52" t="s">
        <v>30</v>
      </c>
      <c r="D2" s="52" t="s">
        <v>31</v>
      </c>
      <c r="E2" s="52" t="s">
        <v>4</v>
      </c>
      <c r="F2" s="52" t="s">
        <v>20</v>
      </c>
      <c r="G2" s="52"/>
      <c r="H2" s="52" t="s">
        <v>21</v>
      </c>
      <c r="I2" s="52"/>
      <c r="J2" s="52" t="s">
        <v>32</v>
      </c>
      <c r="K2" s="52"/>
      <c r="L2" s="53" t="s">
        <v>33</v>
      </c>
    </row>
    <row r="3" spans="1:18" s="54" customFormat="1" ht="36.6" customHeight="1" x14ac:dyDescent="0.25">
      <c r="A3" s="55"/>
      <c r="B3" s="57"/>
      <c r="C3" s="57"/>
      <c r="D3" s="57"/>
      <c r="E3" s="57"/>
      <c r="F3" s="56" t="s">
        <v>34</v>
      </c>
      <c r="G3" s="57" t="s">
        <v>35</v>
      </c>
      <c r="H3" s="56" t="s">
        <v>34</v>
      </c>
      <c r="I3" s="57" t="s">
        <v>35</v>
      </c>
      <c r="J3" s="56" t="s">
        <v>34</v>
      </c>
      <c r="K3" s="57" t="s">
        <v>35</v>
      </c>
      <c r="L3" s="58"/>
    </row>
    <row r="4" spans="1:18" s="63" customFormat="1" ht="15" customHeight="1" thickBot="1" x14ac:dyDescent="0.3">
      <c r="A4" s="142">
        <v>1</v>
      </c>
      <c r="B4" s="60">
        <v>2</v>
      </c>
      <c r="C4" s="60">
        <v>3</v>
      </c>
      <c r="D4" s="60">
        <v>4</v>
      </c>
      <c r="E4" s="60">
        <v>6</v>
      </c>
      <c r="F4" s="60">
        <v>7</v>
      </c>
      <c r="G4" s="60">
        <v>8</v>
      </c>
      <c r="H4" s="60">
        <v>9</v>
      </c>
      <c r="I4" s="60">
        <v>10</v>
      </c>
      <c r="J4" s="60">
        <v>11</v>
      </c>
      <c r="K4" s="60">
        <v>12</v>
      </c>
      <c r="L4" s="62">
        <v>13</v>
      </c>
    </row>
    <row r="5" spans="1:18" s="92" customFormat="1" x14ac:dyDescent="0.3">
      <c r="A5" s="143">
        <v>2</v>
      </c>
      <c r="B5" s="144" t="s">
        <v>82</v>
      </c>
      <c r="C5" s="145" t="s">
        <v>83</v>
      </c>
      <c r="D5" s="146" t="s">
        <v>36</v>
      </c>
      <c r="E5" s="147">
        <v>4</v>
      </c>
      <c r="F5" s="147"/>
      <c r="G5" s="147"/>
      <c r="H5" s="147"/>
      <c r="I5" s="147"/>
      <c r="J5" s="147"/>
      <c r="K5" s="147"/>
      <c r="L5" s="148"/>
    </row>
    <row r="6" spans="1:18" s="47" customFormat="1" x14ac:dyDescent="0.25">
      <c r="A6" s="42"/>
      <c r="B6" s="43"/>
      <c r="C6" s="44" t="s">
        <v>40</v>
      </c>
      <c r="D6" s="110" t="s">
        <v>36</v>
      </c>
      <c r="E6" s="69">
        <v>4</v>
      </c>
      <c r="F6" s="67"/>
      <c r="G6" s="69"/>
      <c r="H6" s="65"/>
      <c r="I6" s="65"/>
      <c r="J6" s="65"/>
      <c r="K6" s="65"/>
      <c r="L6" s="68"/>
      <c r="M6" s="46"/>
      <c r="N6" s="46"/>
      <c r="O6" s="46"/>
      <c r="P6" s="46"/>
      <c r="Q6" s="46"/>
      <c r="R6" s="46"/>
    </row>
    <row r="7" spans="1:18" s="47" customFormat="1" ht="13.8" x14ac:dyDescent="0.25">
      <c r="A7" s="42"/>
      <c r="B7" s="43"/>
      <c r="C7" s="44" t="s">
        <v>39</v>
      </c>
      <c r="D7" s="45" t="s">
        <v>37</v>
      </c>
      <c r="E7" s="69">
        <v>0.1888</v>
      </c>
      <c r="F7" s="69"/>
      <c r="G7" s="69"/>
      <c r="H7" s="69"/>
      <c r="I7" s="69"/>
      <c r="J7" s="69"/>
      <c r="K7" s="69"/>
      <c r="L7" s="68"/>
      <c r="M7" s="41"/>
      <c r="N7" s="41"/>
      <c r="O7" s="41"/>
      <c r="P7" s="41"/>
      <c r="Q7" s="41"/>
      <c r="R7" s="41"/>
    </row>
    <row r="8" spans="1:18" x14ac:dyDescent="0.3">
      <c r="A8" s="149"/>
      <c r="B8" s="112"/>
      <c r="C8" s="44" t="s">
        <v>83</v>
      </c>
      <c r="D8" s="48" t="s">
        <v>36</v>
      </c>
      <c r="E8" s="150">
        <v>4</v>
      </c>
      <c r="F8" s="150"/>
      <c r="G8" s="69"/>
      <c r="H8" s="150"/>
      <c r="I8" s="150"/>
      <c r="J8" s="150"/>
      <c r="K8" s="150"/>
      <c r="L8" s="68"/>
    </row>
    <row r="9" spans="1:18" s="47" customFormat="1" ht="13.8" x14ac:dyDescent="0.25">
      <c r="A9" s="42"/>
      <c r="B9" s="43"/>
      <c r="C9" s="44" t="s">
        <v>38</v>
      </c>
      <c r="D9" s="45" t="s">
        <v>37</v>
      </c>
      <c r="E9" s="69">
        <v>0.17</v>
      </c>
      <c r="F9" s="69"/>
      <c r="G9" s="69"/>
      <c r="H9" s="69"/>
      <c r="I9" s="69"/>
      <c r="J9" s="69"/>
      <c r="K9" s="69"/>
      <c r="L9" s="68"/>
      <c r="M9" s="40"/>
      <c r="N9" s="40"/>
      <c r="O9" s="40"/>
      <c r="P9" s="40"/>
      <c r="Q9" s="40"/>
      <c r="R9" s="40"/>
    </row>
    <row r="10" spans="1:18" s="92" customFormat="1" x14ac:dyDescent="0.3">
      <c r="A10" s="151">
        <v>3</v>
      </c>
      <c r="B10" s="122" t="s">
        <v>84</v>
      </c>
      <c r="C10" s="152" t="s">
        <v>85</v>
      </c>
      <c r="D10" s="153" t="s">
        <v>36</v>
      </c>
      <c r="E10" s="154">
        <v>4</v>
      </c>
      <c r="F10" s="154"/>
      <c r="G10" s="154"/>
      <c r="H10" s="154"/>
      <c r="I10" s="154"/>
      <c r="J10" s="154"/>
      <c r="K10" s="154"/>
      <c r="L10" s="155"/>
    </row>
    <row r="11" spans="1:18" s="47" customFormat="1" x14ac:dyDescent="0.25">
      <c r="A11" s="42"/>
      <c r="B11" s="43"/>
      <c r="C11" s="44" t="s">
        <v>40</v>
      </c>
      <c r="D11" s="110" t="s">
        <v>36</v>
      </c>
      <c r="E11" s="69">
        <v>4</v>
      </c>
      <c r="F11" s="67"/>
      <c r="G11" s="69"/>
      <c r="H11" s="65"/>
      <c r="I11" s="65"/>
      <c r="J11" s="65"/>
      <c r="K11" s="65"/>
      <c r="L11" s="68"/>
      <c r="M11" s="46"/>
      <c r="N11" s="46"/>
      <c r="O11" s="46"/>
      <c r="P11" s="46"/>
      <c r="Q11" s="46"/>
      <c r="R11" s="46"/>
    </row>
    <row r="12" spans="1:18" s="47" customFormat="1" ht="13.8" x14ac:dyDescent="0.25">
      <c r="A12" s="42"/>
      <c r="B12" s="43"/>
      <c r="C12" s="44" t="s">
        <v>39</v>
      </c>
      <c r="D12" s="45" t="s">
        <v>37</v>
      </c>
      <c r="E12" s="69">
        <v>0.1888</v>
      </c>
      <c r="F12" s="69"/>
      <c r="G12" s="69"/>
      <c r="H12" s="69"/>
      <c r="I12" s="69"/>
      <c r="J12" s="69"/>
      <c r="K12" s="69"/>
      <c r="L12" s="68"/>
      <c r="M12" s="41"/>
      <c r="N12" s="41"/>
      <c r="O12" s="41"/>
      <c r="P12" s="41"/>
      <c r="Q12" s="41"/>
      <c r="R12" s="41"/>
    </row>
    <row r="13" spans="1:18" x14ac:dyDescent="0.3">
      <c r="A13" s="149"/>
      <c r="B13" s="112"/>
      <c r="C13" s="44" t="s">
        <v>85</v>
      </c>
      <c r="D13" s="48" t="s">
        <v>36</v>
      </c>
      <c r="E13" s="150">
        <v>4</v>
      </c>
      <c r="F13" s="150"/>
      <c r="G13" s="69"/>
      <c r="H13" s="150"/>
      <c r="I13" s="150"/>
      <c r="J13" s="150"/>
      <c r="K13" s="150"/>
      <c r="L13" s="68"/>
    </row>
    <row r="14" spans="1:18" s="47" customFormat="1" ht="13.8" x14ac:dyDescent="0.25">
      <c r="A14" s="42"/>
      <c r="B14" s="43"/>
      <c r="C14" s="44" t="s">
        <v>38</v>
      </c>
      <c r="D14" s="45" t="s">
        <v>37</v>
      </c>
      <c r="E14" s="69">
        <v>0.17</v>
      </c>
      <c r="F14" s="69"/>
      <c r="G14" s="69"/>
      <c r="H14" s="69"/>
      <c r="I14" s="69"/>
      <c r="J14" s="69"/>
      <c r="K14" s="69"/>
      <c r="L14" s="68"/>
      <c r="M14" s="40"/>
      <c r="N14" s="40"/>
      <c r="O14" s="40"/>
      <c r="P14" s="40"/>
      <c r="Q14" s="40"/>
      <c r="R14" s="40"/>
    </row>
    <row r="15" spans="1:18" s="92" customFormat="1" x14ac:dyDescent="0.3">
      <c r="A15" s="151">
        <v>5</v>
      </c>
      <c r="B15" s="122" t="s">
        <v>86</v>
      </c>
      <c r="C15" s="152" t="s">
        <v>87</v>
      </c>
      <c r="D15" s="153" t="s">
        <v>36</v>
      </c>
      <c r="E15" s="154">
        <v>4</v>
      </c>
      <c r="F15" s="154"/>
      <c r="G15" s="154"/>
      <c r="H15" s="154"/>
      <c r="I15" s="154"/>
      <c r="J15" s="154"/>
      <c r="K15" s="154"/>
      <c r="L15" s="155"/>
    </row>
    <row r="16" spans="1:18" s="47" customFormat="1" x14ac:dyDescent="0.25">
      <c r="A16" s="42"/>
      <c r="B16" s="43"/>
      <c r="C16" s="44" t="s">
        <v>40</v>
      </c>
      <c r="D16" s="110" t="s">
        <v>36</v>
      </c>
      <c r="E16" s="69">
        <v>4</v>
      </c>
      <c r="F16" s="67"/>
      <c r="G16" s="69"/>
      <c r="H16" s="65"/>
      <c r="I16" s="65"/>
      <c r="J16" s="65"/>
      <c r="K16" s="65"/>
      <c r="L16" s="68"/>
      <c r="M16" s="46"/>
      <c r="N16" s="46"/>
      <c r="O16" s="46"/>
      <c r="P16" s="46"/>
      <c r="Q16" s="46"/>
      <c r="R16" s="46"/>
    </row>
    <row r="17" spans="1:18" s="47" customFormat="1" ht="13.8" x14ac:dyDescent="0.25">
      <c r="A17" s="42"/>
      <c r="B17" s="43"/>
      <c r="C17" s="44" t="s">
        <v>39</v>
      </c>
      <c r="D17" s="45" t="s">
        <v>37</v>
      </c>
      <c r="E17" s="69">
        <v>0.1888</v>
      </c>
      <c r="F17" s="69"/>
      <c r="G17" s="69"/>
      <c r="H17" s="69"/>
      <c r="I17" s="69"/>
      <c r="J17" s="69"/>
      <c r="K17" s="69"/>
      <c r="L17" s="68"/>
      <c r="M17" s="41"/>
      <c r="N17" s="41"/>
      <c r="O17" s="41"/>
      <c r="P17" s="41"/>
      <c r="Q17" s="41"/>
      <c r="R17" s="41"/>
    </row>
    <row r="18" spans="1:18" x14ac:dyDescent="0.3">
      <c r="A18" s="149"/>
      <c r="B18" s="112"/>
      <c r="C18" s="44" t="s">
        <v>87</v>
      </c>
      <c r="D18" s="48" t="s">
        <v>36</v>
      </c>
      <c r="E18" s="150">
        <v>4</v>
      </c>
      <c r="F18" s="150"/>
      <c r="G18" s="69"/>
      <c r="H18" s="150"/>
      <c r="I18" s="150"/>
      <c r="J18" s="150"/>
      <c r="K18" s="150"/>
      <c r="L18" s="68"/>
    </row>
    <row r="19" spans="1:18" s="47" customFormat="1" ht="13.8" x14ac:dyDescent="0.25">
      <c r="A19" s="42"/>
      <c r="B19" s="43"/>
      <c r="C19" s="44" t="s">
        <v>38</v>
      </c>
      <c r="D19" s="45" t="s">
        <v>37</v>
      </c>
      <c r="E19" s="69">
        <v>0.17</v>
      </c>
      <c r="F19" s="69"/>
      <c r="G19" s="69"/>
      <c r="H19" s="69"/>
      <c r="I19" s="69"/>
      <c r="J19" s="69"/>
      <c r="K19" s="69"/>
      <c r="L19" s="68"/>
      <c r="M19" s="40"/>
      <c r="N19" s="40"/>
      <c r="O19" s="40"/>
      <c r="P19" s="40"/>
      <c r="Q19" s="40"/>
      <c r="R19" s="40"/>
    </row>
    <row r="20" spans="1:18" x14ac:dyDescent="0.3">
      <c r="A20" s="149">
        <v>6</v>
      </c>
      <c r="B20" s="112"/>
      <c r="C20" s="152" t="s">
        <v>88</v>
      </c>
      <c r="D20" s="48"/>
      <c r="E20" s="150"/>
      <c r="F20" s="150"/>
      <c r="G20" s="150"/>
      <c r="H20" s="150"/>
      <c r="I20" s="150"/>
      <c r="J20" s="150"/>
      <c r="K20" s="150"/>
      <c r="L20" s="156"/>
    </row>
    <row r="21" spans="1:18" s="92" customFormat="1" x14ac:dyDescent="0.3">
      <c r="A21" s="151">
        <v>12</v>
      </c>
      <c r="B21" s="122" t="s">
        <v>46</v>
      </c>
      <c r="C21" s="152" t="s">
        <v>89</v>
      </c>
      <c r="D21" s="153" t="s">
        <v>10</v>
      </c>
      <c r="E21" s="154">
        <v>30</v>
      </c>
      <c r="F21" s="154"/>
      <c r="G21" s="154"/>
      <c r="H21" s="154"/>
      <c r="I21" s="154"/>
      <c r="J21" s="154"/>
      <c r="K21" s="154"/>
      <c r="L21" s="155"/>
    </row>
    <row r="22" spans="1:18" s="47" customFormat="1" x14ac:dyDescent="0.25">
      <c r="A22" s="42"/>
      <c r="B22" s="43"/>
      <c r="C22" s="44" t="s">
        <v>40</v>
      </c>
      <c r="D22" s="110" t="s">
        <v>10</v>
      </c>
      <c r="E22" s="69">
        <v>30</v>
      </c>
      <c r="F22" s="67"/>
      <c r="G22" s="69"/>
      <c r="H22" s="65"/>
      <c r="I22" s="65"/>
      <c r="J22" s="65"/>
      <c r="K22" s="65"/>
      <c r="L22" s="68"/>
      <c r="M22" s="46"/>
      <c r="N22" s="46"/>
      <c r="O22" s="46"/>
      <c r="P22" s="46"/>
      <c r="Q22" s="46"/>
      <c r="R22" s="46"/>
    </row>
    <row r="23" spans="1:18" s="47" customFormat="1" ht="13.8" x14ac:dyDescent="0.25">
      <c r="A23" s="42"/>
      <c r="B23" s="43"/>
      <c r="C23" s="44" t="s">
        <v>39</v>
      </c>
      <c r="D23" s="45" t="s">
        <v>37</v>
      </c>
      <c r="E23" s="69">
        <v>0.51600000000000001</v>
      </c>
      <c r="F23" s="69"/>
      <c r="G23" s="69"/>
      <c r="H23" s="69"/>
      <c r="I23" s="69"/>
      <c r="J23" s="69"/>
      <c r="K23" s="69"/>
      <c r="L23" s="68"/>
      <c r="M23" s="41"/>
      <c r="N23" s="41"/>
      <c r="O23" s="41"/>
      <c r="P23" s="41"/>
      <c r="Q23" s="41"/>
      <c r="R23" s="41"/>
    </row>
    <row r="24" spans="1:18" x14ac:dyDescent="0.3">
      <c r="A24" s="111"/>
      <c r="B24" s="112"/>
      <c r="C24" s="113" t="s">
        <v>89</v>
      </c>
      <c r="D24" s="110" t="s">
        <v>10</v>
      </c>
      <c r="E24" s="69">
        <v>30</v>
      </c>
      <c r="F24" s="69"/>
      <c r="G24" s="69"/>
      <c r="H24" s="69"/>
      <c r="I24" s="69"/>
      <c r="J24" s="69"/>
      <c r="K24" s="69"/>
      <c r="L24" s="68"/>
      <c r="M24" s="109"/>
    </row>
    <row r="25" spans="1:18" s="47" customFormat="1" ht="13.8" x14ac:dyDescent="0.25">
      <c r="A25" s="42"/>
      <c r="B25" s="43"/>
      <c r="C25" s="44" t="s">
        <v>38</v>
      </c>
      <c r="D25" s="45" t="s">
        <v>37</v>
      </c>
      <c r="E25" s="69">
        <v>1.179</v>
      </c>
      <c r="F25" s="69"/>
      <c r="G25" s="69"/>
      <c r="H25" s="69"/>
      <c r="I25" s="69"/>
      <c r="J25" s="69"/>
      <c r="K25" s="69"/>
      <c r="L25" s="68"/>
      <c r="M25" s="40"/>
      <c r="N25" s="40"/>
      <c r="O25" s="40"/>
      <c r="P25" s="40"/>
      <c r="Q25" s="40"/>
      <c r="R25" s="40"/>
    </row>
    <row r="26" spans="1:18" s="92" customFormat="1" x14ac:dyDescent="0.3">
      <c r="A26" s="151">
        <v>13</v>
      </c>
      <c r="B26" s="122" t="s">
        <v>90</v>
      </c>
      <c r="C26" s="152" t="s">
        <v>91</v>
      </c>
      <c r="D26" s="153" t="s">
        <v>10</v>
      </c>
      <c r="E26" s="154">
        <v>50</v>
      </c>
      <c r="F26" s="154"/>
      <c r="G26" s="154"/>
      <c r="H26" s="154"/>
      <c r="I26" s="154"/>
      <c r="J26" s="154"/>
      <c r="K26" s="154"/>
      <c r="L26" s="155"/>
    </row>
    <row r="27" spans="1:18" s="47" customFormat="1" x14ac:dyDescent="0.25">
      <c r="A27" s="42"/>
      <c r="B27" s="43"/>
      <c r="C27" s="44" t="s">
        <v>40</v>
      </c>
      <c r="D27" s="110" t="s">
        <v>10</v>
      </c>
      <c r="E27" s="69">
        <v>50</v>
      </c>
      <c r="F27" s="67"/>
      <c r="G27" s="69"/>
      <c r="H27" s="65"/>
      <c r="I27" s="65"/>
      <c r="J27" s="65"/>
      <c r="K27" s="65"/>
      <c r="L27" s="68"/>
      <c r="M27" s="46"/>
      <c r="N27" s="46"/>
      <c r="O27" s="46"/>
      <c r="P27" s="46"/>
      <c r="Q27" s="46"/>
      <c r="R27" s="46"/>
    </row>
    <row r="28" spans="1:18" s="47" customFormat="1" ht="13.8" x14ac:dyDescent="0.25">
      <c r="A28" s="42"/>
      <c r="B28" s="43"/>
      <c r="C28" s="44" t="s">
        <v>39</v>
      </c>
      <c r="D28" s="45" t="s">
        <v>37</v>
      </c>
      <c r="E28" s="69">
        <v>1.2850000000000001</v>
      </c>
      <c r="F28" s="69"/>
      <c r="G28" s="69"/>
      <c r="H28" s="69"/>
      <c r="I28" s="69"/>
      <c r="J28" s="69"/>
      <c r="K28" s="69"/>
      <c r="L28" s="68"/>
      <c r="M28" s="41"/>
      <c r="N28" s="41"/>
      <c r="O28" s="41"/>
      <c r="P28" s="41"/>
      <c r="Q28" s="41"/>
      <c r="R28" s="41"/>
    </row>
    <row r="29" spans="1:18" x14ac:dyDescent="0.3">
      <c r="A29" s="111"/>
      <c r="B29" s="112"/>
      <c r="C29" s="113" t="s">
        <v>91</v>
      </c>
      <c r="D29" s="110" t="s">
        <v>10</v>
      </c>
      <c r="E29" s="69">
        <v>50</v>
      </c>
      <c r="F29" s="69"/>
      <c r="G29" s="69"/>
      <c r="H29" s="69"/>
      <c r="I29" s="69"/>
      <c r="J29" s="69"/>
      <c r="K29" s="69"/>
      <c r="L29" s="68"/>
      <c r="M29" s="109"/>
    </row>
    <row r="30" spans="1:18" x14ac:dyDescent="0.3">
      <c r="A30" s="149">
        <v>62</v>
      </c>
      <c r="B30" s="112"/>
      <c r="C30" s="44" t="s">
        <v>92</v>
      </c>
      <c r="D30" s="48" t="s">
        <v>36</v>
      </c>
      <c r="E30" s="150">
        <v>15</v>
      </c>
      <c r="F30" s="150"/>
      <c r="G30" s="69"/>
      <c r="H30" s="150"/>
      <c r="I30" s="150"/>
      <c r="J30" s="150"/>
      <c r="K30" s="150"/>
      <c r="L30" s="68"/>
    </row>
    <row r="31" spans="1:18" s="47" customFormat="1" ht="13.8" x14ac:dyDescent="0.25">
      <c r="A31" s="42"/>
      <c r="B31" s="43"/>
      <c r="C31" s="44" t="s">
        <v>38</v>
      </c>
      <c r="D31" s="45" t="s">
        <v>37</v>
      </c>
      <c r="E31" s="69">
        <v>2.2849999999999997</v>
      </c>
      <c r="F31" s="69"/>
      <c r="G31" s="69"/>
      <c r="H31" s="69"/>
      <c r="I31" s="69"/>
      <c r="J31" s="69"/>
      <c r="K31" s="69"/>
      <c r="L31" s="68"/>
      <c r="M31" s="40"/>
      <c r="N31" s="40"/>
      <c r="O31" s="40"/>
      <c r="P31" s="40"/>
      <c r="Q31" s="40"/>
      <c r="R31" s="40"/>
    </row>
    <row r="32" spans="1:18" ht="14.4" customHeight="1" x14ac:dyDescent="0.3">
      <c r="A32" s="149">
        <v>14</v>
      </c>
      <c r="B32" s="112"/>
      <c r="C32" s="152" t="s">
        <v>93</v>
      </c>
      <c r="D32" s="48"/>
      <c r="E32" s="150"/>
      <c r="F32" s="150"/>
      <c r="G32" s="150"/>
      <c r="H32" s="150"/>
      <c r="I32" s="150"/>
      <c r="J32" s="150"/>
      <c r="K32" s="150"/>
      <c r="L32" s="156"/>
    </row>
    <row r="33" spans="1:18" s="92" customFormat="1" x14ac:dyDescent="0.3">
      <c r="A33" s="151">
        <v>17</v>
      </c>
      <c r="B33" s="122" t="s">
        <v>46</v>
      </c>
      <c r="C33" s="152" t="s">
        <v>94</v>
      </c>
      <c r="D33" s="153" t="s">
        <v>10</v>
      </c>
      <c r="E33" s="154">
        <v>30</v>
      </c>
      <c r="F33" s="154"/>
      <c r="G33" s="154"/>
      <c r="H33" s="154"/>
      <c r="I33" s="154"/>
      <c r="J33" s="154"/>
      <c r="K33" s="154"/>
      <c r="L33" s="155"/>
    </row>
    <row r="34" spans="1:18" s="47" customFormat="1" x14ac:dyDescent="0.25">
      <c r="A34" s="42"/>
      <c r="B34" s="43"/>
      <c r="C34" s="44" t="s">
        <v>40</v>
      </c>
      <c r="D34" s="110" t="s">
        <v>10</v>
      </c>
      <c r="E34" s="69">
        <v>30</v>
      </c>
      <c r="F34" s="67"/>
      <c r="G34" s="69"/>
      <c r="H34" s="65"/>
      <c r="I34" s="65"/>
      <c r="J34" s="65"/>
      <c r="K34" s="65"/>
      <c r="L34" s="68"/>
      <c r="M34" s="46"/>
      <c r="N34" s="46"/>
      <c r="O34" s="46"/>
      <c r="P34" s="46"/>
      <c r="Q34" s="46"/>
      <c r="R34" s="46"/>
    </row>
    <row r="35" spans="1:18" s="47" customFormat="1" ht="13.8" x14ac:dyDescent="0.25">
      <c r="A35" s="42"/>
      <c r="B35" s="43"/>
      <c r="C35" s="44" t="s">
        <v>39</v>
      </c>
      <c r="D35" s="45" t="s">
        <v>37</v>
      </c>
      <c r="E35" s="69">
        <v>0.51600000000000001</v>
      </c>
      <c r="F35" s="69"/>
      <c r="G35" s="69"/>
      <c r="H35" s="69"/>
      <c r="I35" s="69"/>
      <c r="J35" s="69"/>
      <c r="K35" s="69"/>
      <c r="L35" s="68"/>
      <c r="M35" s="41"/>
      <c r="N35" s="41"/>
      <c r="O35" s="41"/>
      <c r="P35" s="41"/>
      <c r="Q35" s="41"/>
      <c r="R35" s="41"/>
    </row>
    <row r="36" spans="1:18" x14ac:dyDescent="0.3">
      <c r="A36" s="111"/>
      <c r="B36" s="112"/>
      <c r="C36" s="113" t="s">
        <v>89</v>
      </c>
      <c r="D36" s="110" t="s">
        <v>10</v>
      </c>
      <c r="E36" s="69">
        <v>30</v>
      </c>
      <c r="F36" s="69"/>
      <c r="G36" s="69"/>
      <c r="H36" s="69"/>
      <c r="I36" s="69"/>
      <c r="J36" s="69"/>
      <c r="K36" s="69"/>
      <c r="L36" s="68"/>
      <c r="M36" s="109"/>
    </row>
    <row r="37" spans="1:18" s="47" customFormat="1" ht="13.8" x14ac:dyDescent="0.25">
      <c r="A37" s="42"/>
      <c r="B37" s="43"/>
      <c r="C37" s="44" t="s">
        <v>38</v>
      </c>
      <c r="D37" s="45" t="s">
        <v>37</v>
      </c>
      <c r="E37" s="69">
        <v>1.179</v>
      </c>
      <c r="F37" s="69"/>
      <c r="G37" s="69"/>
      <c r="H37" s="69"/>
      <c r="I37" s="69"/>
      <c r="J37" s="69"/>
      <c r="K37" s="69"/>
      <c r="L37" s="68"/>
      <c r="M37" s="40"/>
      <c r="N37" s="40"/>
      <c r="O37" s="40"/>
      <c r="P37" s="40"/>
      <c r="Q37" s="40"/>
      <c r="R37" s="40"/>
    </row>
    <row r="38" spans="1:18" s="92" customFormat="1" x14ac:dyDescent="0.3">
      <c r="A38" s="151">
        <v>18</v>
      </c>
      <c r="B38" s="122" t="s">
        <v>90</v>
      </c>
      <c r="C38" s="152" t="s">
        <v>95</v>
      </c>
      <c r="D38" s="153" t="s">
        <v>10</v>
      </c>
      <c r="E38" s="154">
        <v>50</v>
      </c>
      <c r="F38" s="154"/>
      <c r="G38" s="154"/>
      <c r="H38" s="154"/>
      <c r="I38" s="154"/>
      <c r="J38" s="154"/>
      <c r="K38" s="154"/>
      <c r="L38" s="155"/>
    </row>
    <row r="39" spans="1:18" s="47" customFormat="1" x14ac:dyDescent="0.25">
      <c r="A39" s="42"/>
      <c r="B39" s="43"/>
      <c r="C39" s="44" t="s">
        <v>40</v>
      </c>
      <c r="D39" s="110" t="s">
        <v>10</v>
      </c>
      <c r="E39" s="69">
        <v>50</v>
      </c>
      <c r="F39" s="67"/>
      <c r="G39" s="69"/>
      <c r="H39" s="65"/>
      <c r="I39" s="65"/>
      <c r="J39" s="65"/>
      <c r="K39" s="65"/>
      <c r="L39" s="68"/>
      <c r="M39" s="46"/>
      <c r="N39" s="46"/>
      <c r="O39" s="46"/>
      <c r="P39" s="46"/>
      <c r="Q39" s="46"/>
      <c r="R39" s="46"/>
    </row>
    <row r="40" spans="1:18" s="47" customFormat="1" ht="13.8" x14ac:dyDescent="0.25">
      <c r="A40" s="42"/>
      <c r="B40" s="43"/>
      <c r="C40" s="44" t="s">
        <v>39</v>
      </c>
      <c r="D40" s="45" t="s">
        <v>37</v>
      </c>
      <c r="E40" s="69">
        <v>1.2850000000000001</v>
      </c>
      <c r="F40" s="69"/>
      <c r="G40" s="69"/>
      <c r="H40" s="69"/>
      <c r="I40" s="69"/>
      <c r="J40" s="69"/>
      <c r="K40" s="69"/>
      <c r="L40" s="68"/>
      <c r="M40" s="41"/>
      <c r="N40" s="41"/>
      <c r="O40" s="41"/>
      <c r="P40" s="41"/>
      <c r="Q40" s="41"/>
      <c r="R40" s="41"/>
    </row>
    <row r="41" spans="1:18" x14ac:dyDescent="0.3">
      <c r="A41" s="111"/>
      <c r="B41" s="112"/>
      <c r="C41" s="113" t="s">
        <v>91</v>
      </c>
      <c r="D41" s="110" t="s">
        <v>10</v>
      </c>
      <c r="E41" s="69">
        <v>50</v>
      </c>
      <c r="F41" s="69"/>
      <c r="G41" s="69"/>
      <c r="H41" s="69"/>
      <c r="I41" s="69"/>
      <c r="J41" s="69"/>
      <c r="K41" s="69"/>
      <c r="L41" s="68"/>
      <c r="M41" s="109"/>
    </row>
    <row r="42" spans="1:18" s="47" customFormat="1" ht="13.8" x14ac:dyDescent="0.25">
      <c r="A42" s="42"/>
      <c r="B42" s="43"/>
      <c r="C42" s="44" t="s">
        <v>38</v>
      </c>
      <c r="D42" s="45" t="s">
        <v>37</v>
      </c>
      <c r="E42" s="69">
        <v>2.2849999999999997</v>
      </c>
      <c r="F42" s="69"/>
      <c r="G42" s="69"/>
      <c r="H42" s="69"/>
      <c r="I42" s="69"/>
      <c r="J42" s="69"/>
      <c r="K42" s="69"/>
      <c r="L42" s="68"/>
      <c r="M42" s="40"/>
      <c r="N42" s="40"/>
      <c r="O42" s="40"/>
      <c r="P42" s="40"/>
      <c r="Q42" s="40"/>
      <c r="R42" s="40"/>
    </row>
    <row r="43" spans="1:18" x14ac:dyDescent="0.3">
      <c r="A43" s="149">
        <v>19</v>
      </c>
      <c r="B43" s="112"/>
      <c r="C43" s="152" t="s">
        <v>96</v>
      </c>
      <c r="D43" s="45" t="s">
        <v>37</v>
      </c>
      <c r="E43" s="150">
        <v>0.4</v>
      </c>
      <c r="F43" s="150"/>
      <c r="G43" s="69"/>
      <c r="H43" s="150"/>
      <c r="I43" s="150"/>
      <c r="J43" s="150"/>
      <c r="K43" s="150"/>
      <c r="L43" s="68"/>
    </row>
    <row r="44" spans="1:18" s="120" customFormat="1" ht="34.200000000000003" customHeight="1" x14ac:dyDescent="0.3">
      <c r="A44" s="157">
        <v>64</v>
      </c>
      <c r="B44" s="130" t="s">
        <v>97</v>
      </c>
      <c r="C44" s="152" t="s">
        <v>98</v>
      </c>
      <c r="D44" s="153" t="s">
        <v>10</v>
      </c>
      <c r="E44" s="154">
        <v>80</v>
      </c>
      <c r="F44" s="154"/>
      <c r="G44" s="154"/>
      <c r="H44" s="154"/>
      <c r="I44" s="154"/>
      <c r="J44" s="154"/>
      <c r="K44" s="154"/>
      <c r="L44" s="155"/>
    </row>
    <row r="45" spans="1:18" s="47" customFormat="1" x14ac:dyDescent="0.25">
      <c r="A45" s="42"/>
      <c r="B45" s="43"/>
      <c r="C45" s="44" t="s">
        <v>40</v>
      </c>
      <c r="D45" s="110" t="s">
        <v>10</v>
      </c>
      <c r="E45" s="69">
        <v>80</v>
      </c>
      <c r="F45" s="67"/>
      <c r="G45" s="69"/>
      <c r="H45" s="65"/>
      <c r="I45" s="65"/>
      <c r="J45" s="65"/>
      <c r="K45" s="65"/>
      <c r="L45" s="68"/>
      <c r="M45" s="46"/>
      <c r="N45" s="46"/>
      <c r="O45" s="46"/>
      <c r="P45" s="46"/>
      <c r="Q45" s="46"/>
      <c r="R45" s="46"/>
    </row>
    <row r="46" spans="1:18" x14ac:dyDescent="0.3">
      <c r="A46" s="149"/>
      <c r="B46" s="112"/>
      <c r="C46" s="44" t="s">
        <v>99</v>
      </c>
      <c r="D46" s="48" t="s">
        <v>10</v>
      </c>
      <c r="E46" s="150">
        <v>30</v>
      </c>
      <c r="F46" s="150"/>
      <c r="G46" s="69"/>
      <c r="H46" s="150"/>
      <c r="I46" s="150"/>
      <c r="J46" s="150"/>
      <c r="K46" s="150"/>
      <c r="L46" s="68"/>
    </row>
    <row r="47" spans="1:18" x14ac:dyDescent="0.3">
      <c r="A47" s="149"/>
      <c r="B47" s="112"/>
      <c r="C47" s="44" t="s">
        <v>100</v>
      </c>
      <c r="D47" s="48" t="s">
        <v>10</v>
      </c>
      <c r="E47" s="150">
        <v>50</v>
      </c>
      <c r="F47" s="150"/>
      <c r="G47" s="69"/>
      <c r="H47" s="150"/>
      <c r="I47" s="150"/>
      <c r="J47" s="150"/>
      <c r="K47" s="150"/>
      <c r="L47" s="68"/>
    </row>
    <row r="48" spans="1:18" ht="28.8" customHeight="1" x14ac:dyDescent="0.3">
      <c r="A48" s="149">
        <v>69</v>
      </c>
      <c r="B48" s="130" t="s">
        <v>97</v>
      </c>
      <c r="C48" s="152" t="s">
        <v>101</v>
      </c>
      <c r="D48" s="153" t="s">
        <v>10</v>
      </c>
      <c r="E48" s="154">
        <v>80</v>
      </c>
      <c r="F48" s="150"/>
      <c r="G48" s="150"/>
      <c r="H48" s="150"/>
      <c r="I48" s="150"/>
      <c r="J48" s="150"/>
      <c r="K48" s="150"/>
      <c r="L48" s="156"/>
    </row>
    <row r="49" spans="1:18" s="47" customFormat="1" x14ac:dyDescent="0.25">
      <c r="A49" s="42"/>
      <c r="B49" s="43"/>
      <c r="C49" s="44" t="s">
        <v>40</v>
      </c>
      <c r="D49" s="110" t="s">
        <v>10</v>
      </c>
      <c r="E49" s="69">
        <v>80</v>
      </c>
      <c r="F49" s="67"/>
      <c r="G49" s="69"/>
      <c r="H49" s="65"/>
      <c r="I49" s="65"/>
      <c r="J49" s="65"/>
      <c r="K49" s="65"/>
      <c r="L49" s="68"/>
      <c r="M49" s="46"/>
      <c r="N49" s="46"/>
      <c r="O49" s="46"/>
      <c r="P49" s="46"/>
      <c r="Q49" s="46"/>
      <c r="R49" s="46"/>
    </row>
    <row r="50" spans="1:18" x14ac:dyDescent="0.3">
      <c r="A50" s="149"/>
      <c r="B50" s="112"/>
      <c r="C50" s="44" t="s">
        <v>102</v>
      </c>
      <c r="D50" s="48" t="s">
        <v>10</v>
      </c>
      <c r="E50" s="150">
        <v>30</v>
      </c>
      <c r="F50" s="150"/>
      <c r="G50" s="69"/>
      <c r="H50" s="150"/>
      <c r="I50" s="150"/>
      <c r="J50" s="150"/>
      <c r="K50" s="150"/>
      <c r="L50" s="68"/>
    </row>
    <row r="51" spans="1:18" x14ac:dyDescent="0.3">
      <c r="A51" s="149"/>
      <c r="B51" s="112"/>
      <c r="C51" s="44" t="s">
        <v>103</v>
      </c>
      <c r="D51" s="48" t="s">
        <v>10</v>
      </c>
      <c r="E51" s="150">
        <v>50</v>
      </c>
      <c r="F51" s="150"/>
      <c r="G51" s="69"/>
      <c r="H51" s="150"/>
      <c r="I51" s="150"/>
      <c r="J51" s="150"/>
      <c r="K51" s="150"/>
      <c r="L51" s="68"/>
    </row>
    <row r="52" spans="1:18" s="92" customFormat="1" ht="28.8" x14ac:dyDescent="0.3">
      <c r="A52" s="151">
        <v>77</v>
      </c>
      <c r="B52" s="130" t="s">
        <v>104</v>
      </c>
      <c r="C52" s="152" t="s">
        <v>105</v>
      </c>
      <c r="D52" s="153" t="s">
        <v>36</v>
      </c>
      <c r="E52" s="154">
        <v>6</v>
      </c>
      <c r="F52" s="154"/>
      <c r="G52" s="154"/>
      <c r="H52" s="154"/>
      <c r="I52" s="154"/>
      <c r="J52" s="154"/>
      <c r="K52" s="154"/>
      <c r="L52" s="155"/>
    </row>
    <row r="53" spans="1:18" s="47" customFormat="1" x14ac:dyDescent="0.25">
      <c r="A53" s="42"/>
      <c r="B53" s="43"/>
      <c r="C53" s="44" t="s">
        <v>40</v>
      </c>
      <c r="D53" s="110" t="s">
        <v>36</v>
      </c>
      <c r="E53" s="69">
        <v>6</v>
      </c>
      <c r="F53" s="67"/>
      <c r="G53" s="69"/>
      <c r="H53" s="65"/>
      <c r="I53" s="65"/>
      <c r="J53" s="65"/>
      <c r="K53" s="65"/>
      <c r="L53" s="68"/>
      <c r="M53" s="46"/>
      <c r="N53" s="46"/>
      <c r="O53" s="46"/>
      <c r="P53" s="46"/>
      <c r="Q53" s="46"/>
      <c r="R53" s="46"/>
    </row>
    <row r="54" spans="1:18" s="47" customFormat="1" ht="13.8" x14ac:dyDescent="0.25">
      <c r="A54" s="42"/>
      <c r="B54" s="43"/>
      <c r="C54" s="44" t="s">
        <v>39</v>
      </c>
      <c r="D54" s="45" t="s">
        <v>37</v>
      </c>
      <c r="E54" s="69">
        <v>0.78</v>
      </c>
      <c r="F54" s="69"/>
      <c r="G54" s="69"/>
      <c r="H54" s="69"/>
      <c r="I54" s="69"/>
      <c r="J54" s="69"/>
      <c r="K54" s="69"/>
      <c r="L54" s="68"/>
      <c r="M54" s="41"/>
      <c r="N54" s="41"/>
      <c r="O54" s="41"/>
      <c r="P54" s="41"/>
      <c r="Q54" s="41"/>
      <c r="R54" s="41"/>
    </row>
    <row r="55" spans="1:18" x14ac:dyDescent="0.3">
      <c r="A55" s="149"/>
      <c r="B55" s="112"/>
      <c r="C55" s="44" t="s">
        <v>106</v>
      </c>
      <c r="D55" s="48" t="s">
        <v>36</v>
      </c>
      <c r="E55" s="150">
        <v>1</v>
      </c>
      <c r="F55" s="150"/>
      <c r="G55" s="69"/>
      <c r="H55" s="150"/>
      <c r="I55" s="150"/>
      <c r="J55" s="150"/>
      <c r="K55" s="150"/>
      <c r="L55" s="68"/>
    </row>
    <row r="56" spans="1:18" x14ac:dyDescent="0.3">
      <c r="A56" s="149"/>
      <c r="B56" s="112"/>
      <c r="C56" s="44" t="s">
        <v>107</v>
      </c>
      <c r="D56" s="48" t="s">
        <v>36</v>
      </c>
      <c r="E56" s="150">
        <v>2</v>
      </c>
      <c r="F56" s="150"/>
      <c r="G56" s="69"/>
      <c r="H56" s="150"/>
      <c r="I56" s="150"/>
      <c r="J56" s="150"/>
      <c r="K56" s="150"/>
      <c r="L56" s="68"/>
    </row>
    <row r="57" spans="1:18" x14ac:dyDescent="0.3">
      <c r="A57" s="149"/>
      <c r="B57" s="112"/>
      <c r="C57" s="44" t="s">
        <v>108</v>
      </c>
      <c r="D57" s="48" t="s">
        <v>36</v>
      </c>
      <c r="E57" s="150">
        <v>1</v>
      </c>
      <c r="F57" s="150"/>
      <c r="G57" s="69"/>
      <c r="H57" s="150"/>
      <c r="I57" s="150"/>
      <c r="J57" s="150"/>
      <c r="K57" s="150"/>
      <c r="L57" s="68"/>
    </row>
    <row r="58" spans="1:18" x14ac:dyDescent="0.3">
      <c r="A58" s="149"/>
      <c r="B58" s="112"/>
      <c r="C58" s="44" t="s">
        <v>109</v>
      </c>
      <c r="D58" s="48" t="s">
        <v>36</v>
      </c>
      <c r="E58" s="150">
        <v>2</v>
      </c>
      <c r="F58" s="150"/>
      <c r="G58" s="69"/>
      <c r="H58" s="150"/>
      <c r="I58" s="150"/>
      <c r="J58" s="150"/>
      <c r="K58" s="150"/>
      <c r="L58" s="68"/>
    </row>
    <row r="59" spans="1:18" s="47" customFormat="1" ht="13.8" x14ac:dyDescent="0.25">
      <c r="A59" s="42"/>
      <c r="B59" s="43"/>
      <c r="C59" s="44" t="s">
        <v>38</v>
      </c>
      <c r="D59" s="45" t="s">
        <v>37</v>
      </c>
      <c r="E59" s="69">
        <v>0.42000000000000004</v>
      </c>
      <c r="F59" s="69"/>
      <c r="G59" s="69"/>
      <c r="H59" s="69"/>
      <c r="I59" s="69"/>
      <c r="J59" s="69"/>
      <c r="K59" s="69"/>
      <c r="L59" s="68"/>
      <c r="M59" s="40"/>
      <c r="N59" s="40"/>
      <c r="O59" s="40"/>
      <c r="P59" s="40"/>
      <c r="Q59" s="40"/>
      <c r="R59" s="40"/>
    </row>
    <row r="60" spans="1:18" s="92" customFormat="1" x14ac:dyDescent="0.3">
      <c r="A60" s="151">
        <v>77</v>
      </c>
      <c r="B60" s="130" t="s">
        <v>110</v>
      </c>
      <c r="C60" s="152" t="s">
        <v>111</v>
      </c>
      <c r="D60" s="153" t="s">
        <v>36</v>
      </c>
      <c r="E60" s="154">
        <v>12</v>
      </c>
      <c r="F60" s="154"/>
      <c r="G60" s="154"/>
      <c r="H60" s="154"/>
      <c r="I60" s="154"/>
      <c r="J60" s="154"/>
      <c r="K60" s="154"/>
      <c r="L60" s="155"/>
    </row>
    <row r="61" spans="1:18" s="47" customFormat="1" x14ac:dyDescent="0.25">
      <c r="A61" s="42"/>
      <c r="B61" s="43"/>
      <c r="C61" s="44" t="s">
        <v>40</v>
      </c>
      <c r="D61" s="110" t="s">
        <v>36</v>
      </c>
      <c r="E61" s="69">
        <v>12</v>
      </c>
      <c r="F61" s="67"/>
      <c r="G61" s="69"/>
      <c r="H61" s="65"/>
      <c r="I61" s="65"/>
      <c r="J61" s="65"/>
      <c r="K61" s="65"/>
      <c r="L61" s="68"/>
      <c r="M61" s="46"/>
      <c r="N61" s="46"/>
      <c r="O61" s="46"/>
      <c r="P61" s="46"/>
      <c r="Q61" s="46"/>
      <c r="R61" s="46"/>
    </row>
    <row r="62" spans="1:18" s="47" customFormat="1" ht="13.8" x14ac:dyDescent="0.25">
      <c r="A62" s="42"/>
      <c r="B62" s="43"/>
      <c r="C62" s="44" t="s">
        <v>39</v>
      </c>
      <c r="D62" s="45" t="s">
        <v>37</v>
      </c>
      <c r="E62" s="69">
        <v>1.56</v>
      </c>
      <c r="F62" s="69"/>
      <c r="G62" s="69"/>
      <c r="H62" s="69"/>
      <c r="I62" s="69"/>
      <c r="J62" s="69"/>
      <c r="K62" s="69"/>
      <c r="L62" s="68"/>
      <c r="M62" s="41"/>
      <c r="N62" s="41"/>
      <c r="O62" s="41"/>
      <c r="P62" s="41"/>
      <c r="Q62" s="41"/>
      <c r="R62" s="41"/>
    </row>
    <row r="63" spans="1:18" x14ac:dyDescent="0.3">
      <c r="A63" s="149"/>
      <c r="B63" s="112"/>
      <c r="C63" s="44" t="s">
        <v>111</v>
      </c>
      <c r="D63" s="48" t="s">
        <v>36</v>
      </c>
      <c r="E63" s="150">
        <v>23</v>
      </c>
      <c r="F63" s="150"/>
      <c r="G63" s="150"/>
      <c r="H63" s="150"/>
      <c r="I63" s="150"/>
      <c r="J63" s="150"/>
      <c r="K63" s="150"/>
      <c r="L63" s="68"/>
    </row>
    <row r="64" spans="1:18" x14ac:dyDescent="0.3">
      <c r="A64" s="149"/>
      <c r="B64" s="112"/>
      <c r="C64" s="44" t="s">
        <v>112</v>
      </c>
      <c r="D64" s="48" t="s">
        <v>36</v>
      </c>
      <c r="E64" s="150">
        <v>12</v>
      </c>
      <c r="F64" s="150"/>
      <c r="G64" s="150"/>
      <c r="H64" s="150"/>
      <c r="I64" s="150"/>
      <c r="J64" s="150"/>
      <c r="K64" s="150"/>
      <c r="L64" s="68"/>
    </row>
    <row r="65" spans="1:18" x14ac:dyDescent="0.3">
      <c r="A65" s="149"/>
      <c r="B65" s="112"/>
      <c r="C65" s="44" t="s">
        <v>113</v>
      </c>
      <c r="D65" s="48" t="s">
        <v>36</v>
      </c>
      <c r="E65" s="150">
        <v>12</v>
      </c>
      <c r="F65" s="150"/>
      <c r="G65" s="150"/>
      <c r="H65" s="150"/>
      <c r="I65" s="150"/>
      <c r="J65" s="150"/>
      <c r="K65" s="150"/>
      <c r="L65" s="68"/>
    </row>
    <row r="66" spans="1:18" s="47" customFormat="1" ht="13.8" x14ac:dyDescent="0.25">
      <c r="A66" s="42"/>
      <c r="B66" s="43"/>
      <c r="C66" s="44" t="s">
        <v>38</v>
      </c>
      <c r="D66" s="45" t="s">
        <v>37</v>
      </c>
      <c r="E66" s="69">
        <v>0.84000000000000008</v>
      </c>
      <c r="F66" s="69"/>
      <c r="G66" s="69"/>
      <c r="H66" s="69"/>
      <c r="I66" s="69"/>
      <c r="J66" s="69"/>
      <c r="K66" s="69"/>
      <c r="L66" s="68"/>
      <c r="M66" s="40"/>
      <c r="N66" s="40"/>
      <c r="O66" s="40"/>
      <c r="P66" s="40"/>
      <c r="Q66" s="40"/>
      <c r="R66" s="40"/>
    </row>
    <row r="67" spans="1:18" s="92" customFormat="1" x14ac:dyDescent="0.3">
      <c r="A67" s="151">
        <v>88</v>
      </c>
      <c r="B67" s="122" t="s">
        <v>71</v>
      </c>
      <c r="C67" s="152" t="s">
        <v>114</v>
      </c>
      <c r="D67" s="153" t="s">
        <v>36</v>
      </c>
      <c r="E67" s="154">
        <v>1</v>
      </c>
      <c r="F67" s="154"/>
      <c r="G67" s="154"/>
      <c r="H67" s="154"/>
      <c r="I67" s="154"/>
      <c r="J67" s="154"/>
      <c r="K67" s="154"/>
      <c r="L67" s="155"/>
    </row>
    <row r="68" spans="1:18" s="47" customFormat="1" x14ac:dyDescent="0.25">
      <c r="A68" s="42"/>
      <c r="B68" s="43"/>
      <c r="C68" s="44" t="s">
        <v>40</v>
      </c>
      <c r="D68" s="110" t="s">
        <v>36</v>
      </c>
      <c r="E68" s="69">
        <v>1</v>
      </c>
      <c r="F68" s="67"/>
      <c r="G68" s="69"/>
      <c r="H68" s="65"/>
      <c r="I68" s="65"/>
      <c r="J68" s="65"/>
      <c r="K68" s="65"/>
      <c r="L68" s="68"/>
      <c r="M68" s="46"/>
      <c r="N68" s="46"/>
      <c r="O68" s="46"/>
      <c r="P68" s="46"/>
      <c r="Q68" s="46"/>
      <c r="R68" s="46"/>
    </row>
    <row r="69" spans="1:18" s="47" customFormat="1" ht="13.8" x14ac:dyDescent="0.25">
      <c r="A69" s="42"/>
      <c r="B69" s="43"/>
      <c r="C69" s="44" t="s">
        <v>39</v>
      </c>
      <c r="D69" s="45" t="s">
        <v>37</v>
      </c>
      <c r="E69" s="69">
        <v>0.01</v>
      </c>
      <c r="F69" s="69"/>
      <c r="G69" s="69"/>
      <c r="H69" s="69"/>
      <c r="I69" s="69"/>
      <c r="J69" s="69"/>
      <c r="K69" s="69"/>
      <c r="L69" s="68"/>
      <c r="M69" s="41"/>
      <c r="N69" s="41"/>
      <c r="O69" s="41"/>
      <c r="P69" s="41"/>
      <c r="Q69" s="41"/>
      <c r="R69" s="41"/>
    </row>
    <row r="70" spans="1:18" x14ac:dyDescent="0.3">
      <c r="A70" s="149"/>
      <c r="B70" s="112"/>
      <c r="C70" s="44" t="s">
        <v>114</v>
      </c>
      <c r="D70" s="48" t="s">
        <v>36</v>
      </c>
      <c r="E70" s="150">
        <v>1</v>
      </c>
      <c r="F70" s="150"/>
      <c r="G70" s="150"/>
      <c r="H70" s="150"/>
      <c r="I70" s="150"/>
      <c r="J70" s="150"/>
      <c r="K70" s="150"/>
      <c r="L70" s="68"/>
    </row>
    <row r="71" spans="1:18" s="47" customFormat="1" ht="13.8" x14ac:dyDescent="0.25">
      <c r="A71" s="42"/>
      <c r="B71" s="43"/>
      <c r="C71" s="44" t="s">
        <v>38</v>
      </c>
      <c r="D71" s="45" t="s">
        <v>37</v>
      </c>
      <c r="E71" s="69">
        <v>0.24</v>
      </c>
      <c r="F71" s="69"/>
      <c r="G71" s="69"/>
      <c r="H71" s="69"/>
      <c r="I71" s="69"/>
      <c r="J71" s="69"/>
      <c r="K71" s="69"/>
      <c r="L71" s="68"/>
      <c r="M71" s="40"/>
      <c r="N71" s="40"/>
      <c r="O71" s="40"/>
      <c r="P71" s="40"/>
      <c r="Q71" s="40"/>
      <c r="R71" s="40"/>
    </row>
    <row r="72" spans="1:18" s="92" customFormat="1" x14ac:dyDescent="0.3">
      <c r="A72" s="151">
        <v>89</v>
      </c>
      <c r="B72" s="122" t="s">
        <v>70</v>
      </c>
      <c r="C72" s="152" t="s">
        <v>115</v>
      </c>
      <c r="D72" s="153" t="s">
        <v>36</v>
      </c>
      <c r="E72" s="154">
        <v>1</v>
      </c>
      <c r="F72" s="154"/>
      <c r="G72" s="154"/>
      <c r="H72" s="154"/>
      <c r="I72" s="154"/>
      <c r="J72" s="154"/>
      <c r="K72" s="154"/>
      <c r="L72" s="155"/>
    </row>
    <row r="73" spans="1:18" s="47" customFormat="1" x14ac:dyDescent="0.25">
      <c r="A73" s="42"/>
      <c r="B73" s="43"/>
      <c r="C73" s="44" t="s">
        <v>40</v>
      </c>
      <c r="D73" s="110" t="s">
        <v>36</v>
      </c>
      <c r="E73" s="69">
        <v>1</v>
      </c>
      <c r="F73" s="67"/>
      <c r="G73" s="69"/>
      <c r="H73" s="65"/>
      <c r="I73" s="65"/>
      <c r="J73" s="65"/>
      <c r="K73" s="65"/>
      <c r="L73" s="68"/>
      <c r="M73" s="46"/>
      <c r="N73" s="46"/>
      <c r="O73" s="46"/>
      <c r="P73" s="46"/>
      <c r="Q73" s="46"/>
      <c r="R73" s="46"/>
    </row>
    <row r="74" spans="1:18" s="47" customFormat="1" ht="13.8" x14ac:dyDescent="0.25">
      <c r="A74" s="42"/>
      <c r="B74" s="43"/>
      <c r="C74" s="44" t="s">
        <v>39</v>
      </c>
      <c r="D74" s="45" t="s">
        <v>37</v>
      </c>
      <c r="E74" s="69">
        <v>0.15</v>
      </c>
      <c r="F74" s="69"/>
      <c r="G74" s="69"/>
      <c r="H74" s="69"/>
      <c r="I74" s="69"/>
      <c r="J74" s="69"/>
      <c r="K74" s="69"/>
      <c r="L74" s="68"/>
      <c r="M74" s="41"/>
      <c r="N74" s="41"/>
      <c r="O74" s="41"/>
      <c r="P74" s="41"/>
      <c r="Q74" s="41"/>
      <c r="R74" s="41"/>
    </row>
    <row r="75" spans="1:18" x14ac:dyDescent="0.3">
      <c r="A75" s="149"/>
      <c r="B75" s="112"/>
      <c r="C75" s="44" t="s">
        <v>115</v>
      </c>
      <c r="D75" s="48" t="s">
        <v>36</v>
      </c>
      <c r="E75" s="150">
        <v>1</v>
      </c>
      <c r="F75" s="150"/>
      <c r="G75" s="150"/>
      <c r="H75" s="150"/>
      <c r="I75" s="150"/>
      <c r="J75" s="150"/>
      <c r="K75" s="150"/>
      <c r="L75" s="68"/>
    </row>
    <row r="76" spans="1:18" s="47" customFormat="1" ht="13.8" x14ac:dyDescent="0.25">
      <c r="A76" s="42"/>
      <c r="B76" s="43"/>
      <c r="C76" s="44" t="s">
        <v>38</v>
      </c>
      <c r="D76" s="45" t="s">
        <v>37</v>
      </c>
      <c r="E76" s="69">
        <v>0.02</v>
      </c>
      <c r="F76" s="69"/>
      <c r="G76" s="69"/>
      <c r="H76" s="69"/>
      <c r="I76" s="69"/>
      <c r="J76" s="69"/>
      <c r="K76" s="69"/>
      <c r="L76" s="68"/>
      <c r="M76" s="40"/>
      <c r="N76" s="40"/>
      <c r="O76" s="40"/>
      <c r="P76" s="40"/>
      <c r="Q76" s="40"/>
      <c r="R76" s="40"/>
    </row>
    <row r="77" spans="1:18" s="92" customFormat="1" x14ac:dyDescent="0.3">
      <c r="A77" s="151">
        <v>90</v>
      </c>
      <c r="B77" s="122" t="s">
        <v>116</v>
      </c>
      <c r="C77" s="152" t="s">
        <v>117</v>
      </c>
      <c r="D77" s="153" t="s">
        <v>36</v>
      </c>
      <c r="E77" s="154">
        <v>2</v>
      </c>
      <c r="F77" s="154"/>
      <c r="G77" s="154"/>
      <c r="H77" s="154"/>
      <c r="I77" s="154"/>
      <c r="J77" s="154"/>
      <c r="K77" s="154"/>
      <c r="L77" s="155"/>
    </row>
    <row r="78" spans="1:18" s="47" customFormat="1" x14ac:dyDescent="0.25">
      <c r="A78" s="42"/>
      <c r="B78" s="43"/>
      <c r="C78" s="44" t="s">
        <v>40</v>
      </c>
      <c r="D78" s="110" t="s">
        <v>36</v>
      </c>
      <c r="E78" s="69">
        <v>2</v>
      </c>
      <c r="F78" s="67"/>
      <c r="G78" s="69"/>
      <c r="H78" s="65"/>
      <c r="I78" s="65"/>
      <c r="J78" s="65"/>
      <c r="K78" s="65"/>
      <c r="L78" s="68"/>
      <c r="M78" s="46"/>
      <c r="N78" s="46"/>
      <c r="O78" s="46"/>
      <c r="P78" s="46"/>
      <c r="Q78" s="46"/>
      <c r="R78" s="46"/>
    </row>
    <row r="79" spans="1:18" s="47" customFormat="1" ht="13.8" x14ac:dyDescent="0.25">
      <c r="A79" s="42"/>
      <c r="B79" s="43"/>
      <c r="C79" s="44" t="s">
        <v>39</v>
      </c>
      <c r="D79" s="45" t="s">
        <v>37</v>
      </c>
      <c r="E79" s="69">
        <v>2.2000000000000002</v>
      </c>
      <c r="F79" s="69"/>
      <c r="G79" s="69"/>
      <c r="H79" s="69"/>
      <c r="I79" s="69"/>
      <c r="J79" s="69"/>
      <c r="K79" s="69"/>
      <c r="L79" s="68"/>
      <c r="M79" s="41"/>
      <c r="N79" s="41"/>
      <c r="O79" s="41"/>
      <c r="P79" s="41"/>
      <c r="Q79" s="41"/>
      <c r="R79" s="41"/>
    </row>
    <row r="80" spans="1:18" x14ac:dyDescent="0.3">
      <c r="A80" s="149"/>
      <c r="B80" s="112"/>
      <c r="C80" s="44" t="s">
        <v>118</v>
      </c>
      <c r="D80" s="48" t="s">
        <v>36</v>
      </c>
      <c r="E80" s="150">
        <v>2</v>
      </c>
      <c r="F80" s="150"/>
      <c r="G80" s="150"/>
      <c r="H80" s="150"/>
      <c r="I80" s="150"/>
      <c r="J80" s="150"/>
      <c r="K80" s="150"/>
      <c r="L80" s="68"/>
      <c r="M80" s="158" t="s">
        <v>119</v>
      </c>
    </row>
    <row r="81" spans="1:18" s="47" customFormat="1" thickBot="1" x14ac:dyDescent="0.3">
      <c r="A81" s="42"/>
      <c r="B81" s="43"/>
      <c r="C81" s="44" t="s">
        <v>38</v>
      </c>
      <c r="D81" s="45" t="s">
        <v>37</v>
      </c>
      <c r="E81" s="69">
        <v>1.1200000000000001</v>
      </c>
      <c r="F81" s="69"/>
      <c r="G81" s="69"/>
      <c r="H81" s="69"/>
      <c r="I81" s="69"/>
      <c r="J81" s="69"/>
      <c r="K81" s="69"/>
      <c r="L81" s="68"/>
      <c r="M81" s="40"/>
      <c r="N81" s="40"/>
      <c r="O81" s="40"/>
      <c r="P81" s="40"/>
      <c r="Q81" s="40"/>
      <c r="R81" s="40"/>
    </row>
    <row r="82" spans="1:18" s="50" customFormat="1" thickBot="1" x14ac:dyDescent="0.3">
      <c r="A82" s="70"/>
      <c r="B82" s="71"/>
      <c r="C82" s="72" t="s">
        <v>50</v>
      </c>
      <c r="D82" s="72"/>
      <c r="E82" s="73"/>
      <c r="F82" s="72"/>
      <c r="G82" s="74"/>
      <c r="H82" s="76"/>
      <c r="I82" s="74"/>
      <c r="J82" s="76"/>
      <c r="K82" s="74"/>
      <c r="L82" s="77"/>
    </row>
    <row r="83" spans="1:18" s="26" customFormat="1" ht="17.399999999999999" customHeight="1" x14ac:dyDescent="0.25">
      <c r="A83" s="78"/>
      <c r="B83" s="79"/>
      <c r="C83" s="80" t="s">
        <v>51</v>
      </c>
      <c r="D83" s="81">
        <v>0</v>
      </c>
      <c r="E83" s="82"/>
      <c r="F83" s="83"/>
      <c r="G83" s="83"/>
      <c r="H83" s="83"/>
      <c r="I83" s="83"/>
      <c r="J83" s="83"/>
      <c r="K83" s="83"/>
      <c r="L83" s="35">
        <v>0</v>
      </c>
      <c r="M83" s="29"/>
    </row>
    <row r="84" spans="1:18" s="31" customFormat="1" x14ac:dyDescent="0.25">
      <c r="A84" s="30"/>
      <c r="B84" s="24"/>
      <c r="C84" s="36" t="s">
        <v>41</v>
      </c>
      <c r="D84" s="24"/>
      <c r="E84" s="84"/>
      <c r="F84" s="38"/>
      <c r="G84" s="38"/>
      <c r="H84" s="38"/>
      <c r="I84" s="38"/>
      <c r="J84" s="38"/>
      <c r="K84" s="38"/>
      <c r="L84" s="33">
        <v>0</v>
      </c>
    </row>
    <row r="85" spans="1:18" s="26" customFormat="1" ht="17.399999999999999" customHeight="1" x14ac:dyDescent="0.25">
      <c r="A85" s="27"/>
      <c r="B85" s="25"/>
      <c r="C85" s="37" t="s">
        <v>52</v>
      </c>
      <c r="D85" s="28">
        <v>0</v>
      </c>
      <c r="E85" s="67"/>
      <c r="F85" s="39"/>
      <c r="G85" s="39"/>
      <c r="H85" s="39"/>
      <c r="I85" s="39"/>
      <c r="J85" s="39"/>
      <c r="K85" s="39"/>
      <c r="L85" s="32">
        <v>0</v>
      </c>
      <c r="M85" s="29"/>
    </row>
    <row r="86" spans="1:18" s="31" customFormat="1" x14ac:dyDescent="0.25">
      <c r="A86" s="30"/>
      <c r="B86" s="24"/>
      <c r="C86" s="36" t="s">
        <v>41</v>
      </c>
      <c r="D86" s="24"/>
      <c r="E86" s="84"/>
      <c r="F86" s="38"/>
      <c r="G86" s="38"/>
      <c r="H86" s="38"/>
      <c r="I86" s="38"/>
      <c r="J86" s="38"/>
      <c r="K86" s="38"/>
      <c r="L86" s="33">
        <v>0</v>
      </c>
    </row>
    <row r="87" spans="1:18" s="26" customFormat="1" x14ac:dyDescent="0.25">
      <c r="A87" s="27"/>
      <c r="B87" s="25"/>
      <c r="C87" s="37" t="s">
        <v>42</v>
      </c>
      <c r="D87" s="28">
        <v>0</v>
      </c>
      <c r="E87" s="67"/>
      <c r="F87" s="39"/>
      <c r="G87" s="39"/>
      <c r="H87" s="39"/>
      <c r="I87" s="39"/>
      <c r="J87" s="39"/>
      <c r="K87" s="39"/>
      <c r="L87" s="32">
        <v>0</v>
      </c>
    </row>
    <row r="88" spans="1:18" s="31" customFormat="1" x14ac:dyDescent="0.25">
      <c r="A88" s="30"/>
      <c r="B88" s="24"/>
      <c r="C88" s="36" t="s">
        <v>41</v>
      </c>
      <c r="D88" s="24"/>
      <c r="E88" s="84"/>
      <c r="F88" s="38"/>
      <c r="G88" s="38"/>
      <c r="H88" s="38"/>
      <c r="I88" s="38"/>
      <c r="J88" s="38"/>
      <c r="K88" s="38"/>
      <c r="L88" s="33">
        <v>0</v>
      </c>
    </row>
    <row r="89" spans="1:18" s="26" customFormat="1" x14ac:dyDescent="0.25">
      <c r="A89" s="27"/>
      <c r="B89" s="25"/>
      <c r="C89" s="37" t="s">
        <v>43</v>
      </c>
      <c r="D89" s="28">
        <v>0</v>
      </c>
      <c r="E89" s="67"/>
      <c r="F89" s="39"/>
      <c r="G89" s="39"/>
      <c r="H89" s="39"/>
      <c r="I89" s="39"/>
      <c r="J89" s="39"/>
      <c r="K89" s="39"/>
      <c r="L89" s="32">
        <v>0</v>
      </c>
    </row>
    <row r="90" spans="1:18" s="31" customFormat="1" x14ac:dyDescent="0.25">
      <c r="A90" s="30"/>
      <c r="B90" s="24"/>
      <c r="C90" s="36" t="s">
        <v>41</v>
      </c>
      <c r="D90" s="24"/>
      <c r="E90" s="84"/>
      <c r="F90" s="38"/>
      <c r="G90" s="38"/>
      <c r="H90" s="38"/>
      <c r="I90" s="38"/>
      <c r="J90" s="38"/>
      <c r="K90" s="38"/>
      <c r="L90" s="33">
        <v>0</v>
      </c>
    </row>
    <row r="91" spans="1:18" s="26" customFormat="1" ht="15" thickBot="1" x14ac:dyDescent="0.3">
      <c r="A91" s="85"/>
      <c r="B91" s="86"/>
      <c r="C91" s="87" t="s">
        <v>44</v>
      </c>
      <c r="D91" s="88">
        <v>0.18</v>
      </c>
      <c r="E91" s="89"/>
      <c r="F91" s="90"/>
      <c r="G91" s="90"/>
      <c r="H91" s="90"/>
      <c r="I91" s="90"/>
      <c r="J91" s="90"/>
      <c r="K91" s="90"/>
      <c r="L91" s="34">
        <v>0</v>
      </c>
    </row>
    <row r="92" spans="1:18" s="31" customFormat="1" ht="15" thickBot="1" x14ac:dyDescent="0.3">
      <c r="A92" s="70"/>
      <c r="B92" s="71"/>
      <c r="C92" s="72" t="s">
        <v>41</v>
      </c>
      <c r="D92" s="72"/>
      <c r="E92" s="73"/>
      <c r="F92" s="72"/>
      <c r="G92" s="76"/>
      <c r="H92" s="75"/>
      <c r="I92" s="74"/>
      <c r="J92" s="76"/>
      <c r="K92" s="74"/>
      <c r="L92" s="134">
        <v>0</v>
      </c>
    </row>
    <row r="110" spans="2:18" s="160" customFormat="1" ht="14.4" customHeight="1" x14ac:dyDescent="0.3">
      <c r="B110" s="137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</sheetData>
  <mergeCells count="1">
    <mergeCell ref="A1:L1"/>
  </mergeCells>
  <hyperlinks>
    <hyperlink ref="M80" r:id="rId1" xr:uid="{6EBE5C5E-93B5-4090-AE9F-7675C7867C4A}"/>
  </hyperlinks>
  <pageMargins left="0.25" right="0.25" top="0.75" bottom="0.75" header="0.3" footer="0.3"/>
  <pageSetup paperSize="9" scale="64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433B-BDCC-48E7-8F9F-28235D98C447}">
  <sheetPr>
    <pageSetUpPr fitToPage="1"/>
  </sheetPr>
  <dimension ref="A1:R52"/>
  <sheetViews>
    <sheetView showGridLines="0" tabSelected="1" topLeftCell="A13" zoomScaleNormal="100" workbookViewId="0">
      <selection activeCell="G40" sqref="G40:L42"/>
    </sheetView>
  </sheetViews>
  <sheetFormatPr defaultRowHeight="14.4" x14ac:dyDescent="0.3"/>
  <cols>
    <col min="1" max="1" width="3.21875" style="136" bestFit="1" customWidth="1"/>
    <col min="2" max="2" width="12.21875" style="137" customWidth="1"/>
    <col min="3" max="3" width="56" style="137" bestFit="1" customWidth="1"/>
    <col min="4" max="4" width="10.33203125" style="137" customWidth="1"/>
    <col min="5" max="5" width="9.109375" style="137" customWidth="1"/>
    <col min="6" max="6" width="10.21875" style="96" bestFit="1" customWidth="1"/>
    <col min="7" max="7" width="9.88671875" style="96" bestFit="1" customWidth="1"/>
    <col min="8" max="8" width="9.21875" style="96" bestFit="1" customWidth="1"/>
    <col min="9" max="9" width="9.88671875" style="96" bestFit="1" customWidth="1"/>
    <col min="10" max="11" width="8.88671875" style="96"/>
    <col min="12" max="12" width="11" style="96" bestFit="1" customWidth="1"/>
    <col min="13" max="16384" width="8.88671875" style="96"/>
  </cols>
  <sheetData>
    <row r="1" spans="1:18" s="141" customFormat="1" ht="42" customHeight="1" thickBot="1" x14ac:dyDescent="0.3">
      <c r="A1" s="182" t="s">
        <v>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8" s="54" customFormat="1" ht="36.6" customHeight="1" x14ac:dyDescent="0.25">
      <c r="A2" s="183" t="s">
        <v>49</v>
      </c>
      <c r="B2" s="185" t="s">
        <v>29</v>
      </c>
      <c r="C2" s="185" t="s">
        <v>30</v>
      </c>
      <c r="D2" s="185" t="s">
        <v>31</v>
      </c>
      <c r="E2" s="185" t="s">
        <v>4</v>
      </c>
      <c r="F2" s="185" t="s">
        <v>20</v>
      </c>
      <c r="G2" s="185"/>
      <c r="H2" s="185" t="s">
        <v>21</v>
      </c>
      <c r="I2" s="185"/>
      <c r="J2" s="185" t="s">
        <v>32</v>
      </c>
      <c r="K2" s="185"/>
      <c r="L2" s="189" t="s">
        <v>33</v>
      </c>
    </row>
    <row r="3" spans="1:18" s="54" customFormat="1" ht="36.6" customHeight="1" x14ac:dyDescent="0.25">
      <c r="A3" s="184"/>
      <c r="B3" s="186"/>
      <c r="C3" s="186"/>
      <c r="D3" s="186"/>
      <c r="E3" s="186"/>
      <c r="F3" s="56" t="s">
        <v>34</v>
      </c>
      <c r="G3" s="57" t="s">
        <v>35</v>
      </c>
      <c r="H3" s="56" t="s">
        <v>34</v>
      </c>
      <c r="I3" s="57" t="s">
        <v>35</v>
      </c>
      <c r="J3" s="56" t="s">
        <v>34</v>
      </c>
      <c r="K3" s="57" t="s">
        <v>35</v>
      </c>
      <c r="L3" s="190"/>
    </row>
    <row r="4" spans="1:18" s="63" customFormat="1" ht="15" customHeight="1" thickBot="1" x14ac:dyDescent="0.3">
      <c r="A4" s="59">
        <v>1</v>
      </c>
      <c r="B4" s="60">
        <v>2</v>
      </c>
      <c r="C4" s="60">
        <v>3</v>
      </c>
      <c r="D4" s="60">
        <v>4</v>
      </c>
      <c r="E4" s="60">
        <v>6</v>
      </c>
      <c r="F4" s="60">
        <v>7</v>
      </c>
      <c r="G4" s="60">
        <v>8</v>
      </c>
      <c r="H4" s="60">
        <v>9</v>
      </c>
      <c r="I4" s="60">
        <v>10</v>
      </c>
      <c r="J4" s="60">
        <v>11</v>
      </c>
      <c r="K4" s="60">
        <v>12</v>
      </c>
      <c r="L4" s="62">
        <v>13</v>
      </c>
    </row>
    <row r="5" spans="1:18" x14ac:dyDescent="0.3">
      <c r="A5" s="161"/>
      <c r="B5" s="159"/>
      <c r="C5" s="162" t="s">
        <v>120</v>
      </c>
      <c r="D5" s="163"/>
      <c r="E5" s="164"/>
      <c r="F5" s="165"/>
      <c r="G5" s="165"/>
      <c r="H5" s="165"/>
      <c r="I5" s="165"/>
      <c r="J5" s="165"/>
      <c r="K5" s="165"/>
      <c r="L5" s="166"/>
    </row>
    <row r="6" spans="1:18" x14ac:dyDescent="0.3">
      <c r="A6" s="117"/>
      <c r="B6" s="112"/>
      <c r="C6" s="169" t="s">
        <v>121</v>
      </c>
      <c r="D6" s="123"/>
      <c r="E6" s="123"/>
      <c r="F6" s="154"/>
      <c r="G6" s="154"/>
      <c r="H6" s="154"/>
      <c r="I6" s="154"/>
      <c r="J6" s="154"/>
      <c r="K6" s="154"/>
      <c r="L6" s="155"/>
    </row>
    <row r="7" spans="1:18" s="95" customFormat="1" x14ac:dyDescent="0.3">
      <c r="A7" s="117">
        <v>3</v>
      </c>
      <c r="B7" s="122" t="s">
        <v>48</v>
      </c>
      <c r="C7" s="170" t="s">
        <v>122</v>
      </c>
      <c r="D7" s="103" t="s">
        <v>10</v>
      </c>
      <c r="E7" s="171">
        <v>50</v>
      </c>
      <c r="F7" s="154"/>
      <c r="G7" s="154"/>
      <c r="H7" s="154"/>
      <c r="I7" s="154"/>
      <c r="J7" s="154"/>
      <c r="K7" s="154"/>
      <c r="L7" s="155"/>
    </row>
    <row r="8" spans="1:18" s="47" customFormat="1" x14ac:dyDescent="0.25">
      <c r="A8" s="167"/>
      <c r="B8" s="43"/>
      <c r="C8" s="44" t="s">
        <v>40</v>
      </c>
      <c r="D8" s="110" t="s">
        <v>10</v>
      </c>
      <c r="E8" s="69">
        <v>50</v>
      </c>
      <c r="F8" s="67"/>
      <c r="G8" s="69"/>
      <c r="H8" s="65"/>
      <c r="I8" s="65"/>
      <c r="J8" s="65"/>
      <c r="K8" s="65"/>
      <c r="L8" s="68"/>
      <c r="M8" s="46"/>
      <c r="N8" s="46"/>
      <c r="O8" s="46"/>
      <c r="P8" s="46"/>
      <c r="Q8" s="46"/>
      <c r="R8" s="46"/>
    </row>
    <row r="9" spans="1:18" s="47" customFormat="1" ht="13.8" x14ac:dyDescent="0.25">
      <c r="A9" s="167"/>
      <c r="B9" s="43"/>
      <c r="C9" s="44" t="s">
        <v>39</v>
      </c>
      <c r="D9" s="45" t="s">
        <v>37</v>
      </c>
      <c r="E9" s="69">
        <v>1.5700000000000003</v>
      </c>
      <c r="F9" s="69"/>
      <c r="G9" s="69"/>
      <c r="H9" s="69"/>
      <c r="I9" s="69"/>
      <c r="J9" s="69"/>
      <c r="K9" s="69"/>
      <c r="L9" s="68"/>
      <c r="M9" s="41"/>
      <c r="N9" s="41"/>
      <c r="O9" s="41"/>
      <c r="P9" s="41"/>
      <c r="Q9" s="41"/>
      <c r="R9" s="41"/>
    </row>
    <row r="10" spans="1:18" s="91" customFormat="1" x14ac:dyDescent="0.3">
      <c r="A10" s="168"/>
      <c r="B10" s="112"/>
      <c r="C10" s="113" t="s">
        <v>122</v>
      </c>
      <c r="D10" s="110" t="s">
        <v>10</v>
      </c>
      <c r="E10" s="69">
        <v>50</v>
      </c>
      <c r="F10" s="69"/>
      <c r="G10" s="69"/>
      <c r="H10" s="69"/>
      <c r="I10" s="69"/>
      <c r="J10" s="69"/>
      <c r="K10" s="69"/>
      <c r="L10" s="68"/>
      <c r="M10" s="109"/>
    </row>
    <row r="11" spans="1:18" x14ac:dyDescent="0.3">
      <c r="A11" s="117"/>
      <c r="B11" s="112"/>
      <c r="C11" s="172" t="s">
        <v>123</v>
      </c>
      <c r="D11" s="123" t="s">
        <v>36</v>
      </c>
      <c r="E11" s="69">
        <v>133.33333333333334</v>
      </c>
      <c r="F11" s="150"/>
      <c r="G11" s="69"/>
      <c r="H11" s="154"/>
      <c r="I11" s="154"/>
      <c r="J11" s="154"/>
      <c r="K11" s="154"/>
      <c r="L11" s="68"/>
    </row>
    <row r="12" spans="1:18" s="47" customFormat="1" ht="13.8" x14ac:dyDescent="0.25">
      <c r="A12" s="167"/>
      <c r="B12" s="43"/>
      <c r="C12" s="44" t="s">
        <v>38</v>
      </c>
      <c r="D12" s="45" t="s">
        <v>37</v>
      </c>
      <c r="E12" s="69">
        <v>3.26</v>
      </c>
      <c r="F12" s="69"/>
      <c r="G12" s="69"/>
      <c r="H12" s="69"/>
      <c r="I12" s="69"/>
      <c r="J12" s="69"/>
      <c r="K12" s="69"/>
      <c r="L12" s="68"/>
      <c r="M12" s="40"/>
      <c r="N12" s="40"/>
      <c r="O12" s="40"/>
      <c r="P12" s="40"/>
      <c r="Q12" s="40"/>
      <c r="R12" s="40"/>
    </row>
    <row r="13" spans="1:18" s="95" customFormat="1" x14ac:dyDescent="0.3">
      <c r="A13" s="117">
        <v>4</v>
      </c>
      <c r="B13" s="122" t="s">
        <v>124</v>
      </c>
      <c r="C13" s="170" t="s">
        <v>125</v>
      </c>
      <c r="D13" s="103" t="s">
        <v>10</v>
      </c>
      <c r="E13" s="171">
        <v>30</v>
      </c>
      <c r="F13" s="154"/>
      <c r="G13" s="154"/>
      <c r="H13" s="154"/>
      <c r="I13" s="154"/>
      <c r="J13" s="154"/>
      <c r="K13" s="154"/>
      <c r="L13" s="155"/>
    </row>
    <row r="14" spans="1:18" s="47" customFormat="1" x14ac:dyDescent="0.25">
      <c r="A14" s="167"/>
      <c r="B14" s="43"/>
      <c r="C14" s="44" t="s">
        <v>40</v>
      </c>
      <c r="D14" s="110" t="s">
        <v>10</v>
      </c>
      <c r="E14" s="69">
        <v>30</v>
      </c>
      <c r="F14" s="67"/>
      <c r="G14" s="69"/>
      <c r="H14" s="65"/>
      <c r="I14" s="65"/>
      <c r="J14" s="65"/>
      <c r="K14" s="65"/>
      <c r="L14" s="68"/>
      <c r="M14" s="46"/>
      <c r="N14" s="46"/>
      <c r="O14" s="46"/>
      <c r="P14" s="46"/>
      <c r="Q14" s="46"/>
      <c r="R14" s="46"/>
    </row>
    <row r="15" spans="1:18" s="47" customFormat="1" ht="13.8" x14ac:dyDescent="0.25">
      <c r="A15" s="167"/>
      <c r="B15" s="43"/>
      <c r="C15" s="44" t="s">
        <v>39</v>
      </c>
      <c r="D15" s="45" t="s">
        <v>37</v>
      </c>
      <c r="E15" s="69">
        <v>1.4490000000000001</v>
      </c>
      <c r="F15" s="69"/>
      <c r="G15" s="69"/>
      <c r="H15" s="69"/>
      <c r="I15" s="69"/>
      <c r="J15" s="69"/>
      <c r="K15" s="69"/>
      <c r="L15" s="68"/>
      <c r="M15" s="41"/>
      <c r="N15" s="41"/>
      <c r="O15" s="41"/>
      <c r="P15" s="41"/>
      <c r="Q15" s="41"/>
      <c r="R15" s="41"/>
    </row>
    <row r="16" spans="1:18" s="91" customFormat="1" x14ac:dyDescent="0.3">
      <c r="A16" s="168"/>
      <c r="B16" s="112"/>
      <c r="C16" s="113" t="s">
        <v>125</v>
      </c>
      <c r="D16" s="110" t="s">
        <v>10</v>
      </c>
      <c r="E16" s="69">
        <v>30</v>
      </c>
      <c r="F16" s="69"/>
      <c r="G16" s="69"/>
      <c r="H16" s="69"/>
      <c r="I16" s="69"/>
      <c r="J16" s="69"/>
      <c r="K16" s="69"/>
      <c r="L16" s="68"/>
      <c r="M16" s="109"/>
    </row>
    <row r="17" spans="1:18" x14ac:dyDescent="0.3">
      <c r="A17" s="117"/>
      <c r="B17" s="112"/>
      <c r="C17" s="172" t="s">
        <v>126</v>
      </c>
      <c r="D17" s="123" t="s">
        <v>36</v>
      </c>
      <c r="E17" s="69">
        <v>20</v>
      </c>
      <c r="F17" s="150"/>
      <c r="G17" s="69"/>
      <c r="H17" s="154"/>
      <c r="I17" s="154"/>
      <c r="J17" s="154"/>
      <c r="K17" s="154"/>
      <c r="L17" s="68"/>
    </row>
    <row r="18" spans="1:18" x14ac:dyDescent="0.3">
      <c r="A18" s="117"/>
      <c r="B18" s="112"/>
      <c r="C18" s="113" t="s">
        <v>127</v>
      </c>
      <c r="D18" s="123" t="s">
        <v>36</v>
      </c>
      <c r="E18" s="69">
        <v>4</v>
      </c>
      <c r="F18" s="150"/>
      <c r="G18" s="69"/>
      <c r="H18" s="150"/>
      <c r="I18" s="150"/>
      <c r="J18" s="150"/>
      <c r="K18" s="150"/>
      <c r="L18" s="68"/>
      <c r="M18" s="173"/>
    </row>
    <row r="19" spans="1:18" x14ac:dyDescent="0.3">
      <c r="A19" s="117"/>
      <c r="B19" s="112"/>
      <c r="C19" s="113" t="s">
        <v>128</v>
      </c>
      <c r="D19" s="123" t="s">
        <v>36</v>
      </c>
      <c r="E19" s="69">
        <v>4</v>
      </c>
      <c r="F19" s="150"/>
      <c r="G19" s="69"/>
      <c r="H19" s="154"/>
      <c r="I19" s="154"/>
      <c r="J19" s="154"/>
      <c r="K19" s="154"/>
      <c r="L19" s="68"/>
    </row>
    <row r="20" spans="1:18" x14ac:dyDescent="0.3">
      <c r="A20" s="117"/>
      <c r="B20" s="112"/>
      <c r="C20" s="113" t="s">
        <v>129</v>
      </c>
      <c r="D20" s="123" t="s">
        <v>36</v>
      </c>
      <c r="E20" s="69">
        <v>4</v>
      </c>
      <c r="F20" s="150"/>
      <c r="G20" s="69"/>
      <c r="H20" s="154"/>
      <c r="I20" s="154"/>
      <c r="J20" s="154"/>
      <c r="K20" s="154"/>
      <c r="L20" s="68"/>
    </row>
    <row r="21" spans="1:18" s="47" customFormat="1" ht="13.8" x14ac:dyDescent="0.25">
      <c r="A21" s="167"/>
      <c r="B21" s="43"/>
      <c r="C21" s="44" t="s">
        <v>38</v>
      </c>
      <c r="D21" s="45" t="s">
        <v>37</v>
      </c>
      <c r="E21" s="69">
        <v>1.038</v>
      </c>
      <c r="F21" s="69"/>
      <c r="G21" s="69"/>
      <c r="H21" s="69"/>
      <c r="I21" s="69"/>
      <c r="J21" s="69"/>
      <c r="K21" s="69"/>
      <c r="L21" s="68"/>
      <c r="M21" s="40"/>
      <c r="N21" s="40"/>
      <c r="O21" s="40"/>
      <c r="P21" s="40"/>
      <c r="Q21" s="40"/>
      <c r="R21" s="40"/>
    </row>
    <row r="22" spans="1:18" x14ac:dyDescent="0.3">
      <c r="A22" s="117">
        <v>6</v>
      </c>
      <c r="B22" s="112"/>
      <c r="C22" s="169" t="s">
        <v>130</v>
      </c>
      <c r="D22" s="123" t="s">
        <v>37</v>
      </c>
      <c r="E22" s="123">
        <v>0.4</v>
      </c>
      <c r="F22" s="150"/>
      <c r="G22" s="69"/>
      <c r="H22" s="154"/>
      <c r="I22" s="154"/>
      <c r="J22" s="154"/>
      <c r="K22" s="154"/>
      <c r="L22" s="68"/>
    </row>
    <row r="23" spans="1:18" ht="28.8" x14ac:dyDescent="0.3">
      <c r="A23" s="117"/>
      <c r="B23" s="112"/>
      <c r="C23" s="124" t="s">
        <v>131</v>
      </c>
      <c r="D23" s="123"/>
      <c r="E23" s="123"/>
      <c r="F23" s="154"/>
      <c r="G23" s="154"/>
      <c r="H23" s="154"/>
      <c r="I23" s="154"/>
      <c r="J23" s="154"/>
      <c r="K23" s="154"/>
      <c r="L23" s="155"/>
    </row>
    <row r="24" spans="1:18" s="95" customFormat="1" x14ac:dyDescent="0.3">
      <c r="A24" s="117">
        <v>8</v>
      </c>
      <c r="B24" s="122" t="s">
        <v>48</v>
      </c>
      <c r="C24" s="170" t="s">
        <v>74</v>
      </c>
      <c r="D24" s="103" t="s">
        <v>10</v>
      </c>
      <c r="E24" s="171">
        <v>7</v>
      </c>
      <c r="F24" s="154"/>
      <c r="G24" s="154"/>
      <c r="H24" s="154"/>
      <c r="I24" s="154"/>
      <c r="J24" s="154"/>
      <c r="K24" s="154"/>
      <c r="L24" s="155"/>
    </row>
    <row r="25" spans="1:18" s="47" customFormat="1" x14ac:dyDescent="0.25">
      <c r="A25" s="167"/>
      <c r="B25" s="43"/>
      <c r="C25" s="44" t="s">
        <v>40</v>
      </c>
      <c r="D25" s="110" t="s">
        <v>10</v>
      </c>
      <c r="E25" s="69">
        <v>7</v>
      </c>
      <c r="F25" s="67"/>
      <c r="G25" s="69"/>
      <c r="H25" s="65"/>
      <c r="I25" s="65"/>
      <c r="J25" s="65"/>
      <c r="K25" s="65"/>
      <c r="L25" s="68"/>
      <c r="M25" s="46"/>
      <c r="N25" s="46"/>
      <c r="O25" s="46"/>
      <c r="P25" s="46"/>
      <c r="Q25" s="46"/>
      <c r="R25" s="46"/>
    </row>
    <row r="26" spans="1:18" s="47" customFormat="1" ht="13.8" x14ac:dyDescent="0.25">
      <c r="A26" s="167"/>
      <c r="B26" s="43"/>
      <c r="C26" s="44" t="s">
        <v>39</v>
      </c>
      <c r="D26" s="45" t="s">
        <v>37</v>
      </c>
      <c r="E26" s="69">
        <v>0.21980000000000002</v>
      </c>
      <c r="F26" s="69"/>
      <c r="G26" s="69"/>
      <c r="H26" s="69"/>
      <c r="I26" s="69"/>
      <c r="J26" s="69"/>
      <c r="K26" s="69"/>
      <c r="L26" s="68"/>
      <c r="M26" s="41"/>
      <c r="N26" s="41"/>
      <c r="O26" s="41"/>
      <c r="P26" s="41"/>
      <c r="Q26" s="41"/>
      <c r="R26" s="41"/>
    </row>
    <row r="27" spans="1:18" s="91" customFormat="1" x14ac:dyDescent="0.3">
      <c r="A27" s="168"/>
      <c r="B27" s="112"/>
      <c r="C27" s="113" t="s">
        <v>74</v>
      </c>
      <c r="D27" s="110" t="s">
        <v>10</v>
      </c>
      <c r="E27" s="69">
        <v>7</v>
      </c>
      <c r="F27" s="69"/>
      <c r="G27" s="69"/>
      <c r="H27" s="69"/>
      <c r="I27" s="69"/>
      <c r="J27" s="69"/>
      <c r="K27" s="69"/>
      <c r="L27" s="68"/>
      <c r="M27" s="109"/>
    </row>
    <row r="28" spans="1:18" x14ac:dyDescent="0.3">
      <c r="A28" s="117"/>
      <c r="B28" s="112"/>
      <c r="C28" s="129" t="s">
        <v>132</v>
      </c>
      <c r="D28" s="110" t="s">
        <v>10</v>
      </c>
      <c r="E28" s="69">
        <v>7</v>
      </c>
      <c r="F28" s="69"/>
      <c r="G28" s="69"/>
      <c r="H28" s="65"/>
      <c r="I28" s="65"/>
      <c r="J28" s="154"/>
      <c r="K28" s="154"/>
      <c r="L28" s="68"/>
    </row>
    <row r="29" spans="1:18" s="47" customFormat="1" ht="13.8" x14ac:dyDescent="0.25">
      <c r="A29" s="167"/>
      <c r="B29" s="43"/>
      <c r="C29" s="44" t="s">
        <v>38</v>
      </c>
      <c r="D29" s="45" t="s">
        <v>37</v>
      </c>
      <c r="E29" s="69">
        <v>0.45639999999999997</v>
      </c>
      <c r="F29" s="69"/>
      <c r="G29" s="69"/>
      <c r="H29" s="69"/>
      <c r="I29" s="69"/>
      <c r="J29" s="69"/>
      <c r="K29" s="69"/>
      <c r="L29" s="68"/>
      <c r="M29" s="40"/>
      <c r="N29" s="40"/>
      <c r="O29" s="40"/>
      <c r="P29" s="40"/>
      <c r="Q29" s="40"/>
      <c r="R29" s="40"/>
    </row>
    <row r="30" spans="1:18" s="95" customFormat="1" x14ac:dyDescent="0.3">
      <c r="A30" s="117">
        <v>10</v>
      </c>
      <c r="B30" s="122" t="s">
        <v>124</v>
      </c>
      <c r="C30" s="170" t="s">
        <v>133</v>
      </c>
      <c r="D30" s="103" t="s">
        <v>10</v>
      </c>
      <c r="E30" s="171">
        <v>10</v>
      </c>
      <c r="F30" s="154"/>
      <c r="G30" s="154"/>
      <c r="H30" s="154"/>
      <c r="I30" s="154"/>
      <c r="J30" s="154"/>
      <c r="K30" s="154"/>
      <c r="L30" s="155"/>
    </row>
    <row r="31" spans="1:18" s="47" customFormat="1" x14ac:dyDescent="0.25">
      <c r="A31" s="167"/>
      <c r="B31" s="43"/>
      <c r="C31" s="44" t="s">
        <v>40</v>
      </c>
      <c r="D31" s="110" t="s">
        <v>10</v>
      </c>
      <c r="E31" s="69">
        <v>10</v>
      </c>
      <c r="F31" s="67"/>
      <c r="G31" s="69"/>
      <c r="H31" s="65"/>
      <c r="I31" s="65"/>
      <c r="J31" s="65"/>
      <c r="K31" s="65"/>
      <c r="L31" s="68"/>
      <c r="M31" s="46"/>
      <c r="N31" s="46"/>
      <c r="O31" s="46"/>
      <c r="P31" s="46"/>
      <c r="Q31" s="46"/>
      <c r="R31" s="46"/>
    </row>
    <row r="32" spans="1:18" s="47" customFormat="1" ht="13.8" x14ac:dyDescent="0.25">
      <c r="A32" s="167"/>
      <c r="B32" s="43"/>
      <c r="C32" s="44" t="s">
        <v>39</v>
      </c>
      <c r="D32" s="45" t="s">
        <v>37</v>
      </c>
      <c r="E32" s="69">
        <v>0.48300000000000004</v>
      </c>
      <c r="F32" s="69"/>
      <c r="G32" s="69"/>
      <c r="H32" s="69"/>
      <c r="I32" s="69"/>
      <c r="J32" s="69"/>
      <c r="K32" s="69"/>
      <c r="L32" s="68"/>
      <c r="M32" s="41"/>
      <c r="N32" s="41"/>
      <c r="O32" s="41"/>
      <c r="P32" s="41"/>
      <c r="Q32" s="41"/>
      <c r="R32" s="41"/>
    </row>
    <row r="33" spans="1:18" s="91" customFormat="1" x14ac:dyDescent="0.3">
      <c r="A33" s="168"/>
      <c r="B33" s="112"/>
      <c r="C33" s="174" t="s">
        <v>133</v>
      </c>
      <c r="D33" s="110" t="s">
        <v>10</v>
      </c>
      <c r="E33" s="69">
        <v>10</v>
      </c>
      <c r="F33" s="69"/>
      <c r="G33" s="69"/>
      <c r="H33" s="69"/>
      <c r="I33" s="69"/>
      <c r="J33" s="69"/>
      <c r="K33" s="69"/>
      <c r="L33" s="68"/>
      <c r="M33" s="109"/>
    </row>
    <row r="34" spans="1:18" x14ac:dyDescent="0.3">
      <c r="A34" s="117"/>
      <c r="B34" s="112"/>
      <c r="C34" s="129" t="s">
        <v>134</v>
      </c>
      <c r="D34" s="110" t="s">
        <v>10</v>
      </c>
      <c r="E34" s="69">
        <v>10</v>
      </c>
      <c r="F34" s="69"/>
      <c r="G34" s="69"/>
      <c r="H34" s="65"/>
      <c r="I34" s="65"/>
      <c r="J34" s="154"/>
      <c r="K34" s="154"/>
      <c r="L34" s="68"/>
    </row>
    <row r="35" spans="1:18" s="47" customFormat="1" ht="13.8" x14ac:dyDescent="0.25">
      <c r="A35" s="167"/>
      <c r="B35" s="43"/>
      <c r="C35" s="44" t="s">
        <v>38</v>
      </c>
      <c r="D35" s="45" t="s">
        <v>37</v>
      </c>
      <c r="E35" s="69">
        <v>0.34599999999999997</v>
      </c>
      <c r="F35" s="69"/>
      <c r="G35" s="69"/>
      <c r="H35" s="69"/>
      <c r="I35" s="69"/>
      <c r="J35" s="69"/>
      <c r="K35" s="69"/>
      <c r="L35" s="68"/>
      <c r="M35" s="40"/>
      <c r="N35" s="40"/>
      <c r="O35" s="40"/>
      <c r="P35" s="40"/>
      <c r="Q35" s="40"/>
      <c r="R35" s="40"/>
    </row>
    <row r="36" spans="1:18" x14ac:dyDescent="0.3">
      <c r="A36" s="117">
        <v>11</v>
      </c>
      <c r="B36" s="112"/>
      <c r="C36" s="169" t="s">
        <v>130</v>
      </c>
      <c r="D36" s="123" t="s">
        <v>37</v>
      </c>
      <c r="E36" s="123">
        <v>0.4</v>
      </c>
      <c r="F36" s="150"/>
      <c r="G36" s="69"/>
      <c r="H36" s="154"/>
      <c r="I36" s="154"/>
      <c r="J36" s="154"/>
      <c r="K36" s="154"/>
      <c r="L36" s="68"/>
    </row>
    <row r="37" spans="1:18" x14ac:dyDescent="0.3">
      <c r="A37" s="117">
        <v>12</v>
      </c>
      <c r="B37" s="112" t="s">
        <v>86</v>
      </c>
      <c r="C37" s="124" t="s">
        <v>135</v>
      </c>
      <c r="D37" s="103" t="s">
        <v>36</v>
      </c>
      <c r="E37" s="175">
        <v>1</v>
      </c>
      <c r="F37" s="154"/>
      <c r="G37" s="154"/>
      <c r="H37" s="154"/>
      <c r="I37" s="154"/>
      <c r="J37" s="154"/>
      <c r="K37" s="154"/>
      <c r="L37" s="155"/>
    </row>
    <row r="38" spans="1:18" s="47" customFormat="1" x14ac:dyDescent="0.25">
      <c r="A38" s="167"/>
      <c r="B38" s="43"/>
      <c r="C38" s="44" t="s">
        <v>40</v>
      </c>
      <c r="D38" s="110" t="s">
        <v>36</v>
      </c>
      <c r="E38" s="69">
        <v>1</v>
      </c>
      <c r="F38" s="67"/>
      <c r="G38" s="69"/>
      <c r="H38" s="65"/>
      <c r="I38" s="65"/>
      <c r="J38" s="65"/>
      <c r="K38" s="65"/>
      <c r="L38" s="68"/>
      <c r="M38" s="46"/>
      <c r="N38" s="46"/>
      <c r="O38" s="46"/>
      <c r="P38" s="46"/>
      <c r="Q38" s="46"/>
      <c r="R38" s="46"/>
    </row>
    <row r="39" spans="1:18" s="47" customFormat="1" ht="13.8" x14ac:dyDescent="0.25">
      <c r="A39" s="167"/>
      <c r="B39" s="43"/>
      <c r="C39" s="44" t="s">
        <v>39</v>
      </c>
      <c r="D39" s="45" t="s">
        <v>37</v>
      </c>
      <c r="E39" s="69">
        <v>4.7199999999999999E-2</v>
      </c>
      <c r="F39" s="69"/>
      <c r="G39" s="69"/>
      <c r="H39" s="69"/>
      <c r="I39" s="69"/>
      <c r="J39" s="69"/>
      <c r="K39" s="69"/>
      <c r="L39" s="68"/>
      <c r="M39" s="41"/>
      <c r="N39" s="41"/>
      <c r="O39" s="41"/>
      <c r="P39" s="41"/>
      <c r="Q39" s="41"/>
      <c r="R39" s="41"/>
    </row>
    <row r="40" spans="1:18" ht="43.2" x14ac:dyDescent="0.3">
      <c r="A40" s="117">
        <v>13</v>
      </c>
      <c r="B40" s="112"/>
      <c r="C40" s="129" t="s">
        <v>136</v>
      </c>
      <c r="D40" s="110" t="s">
        <v>36</v>
      </c>
      <c r="E40" s="69">
        <v>1</v>
      </c>
      <c r="F40" s="69"/>
      <c r="G40" s="69"/>
      <c r="H40" s="154"/>
      <c r="I40" s="154"/>
      <c r="J40" s="154"/>
      <c r="K40" s="154"/>
      <c r="L40" s="68"/>
    </row>
    <row r="41" spans="1:18" s="47" customFormat="1" thickBot="1" x14ac:dyDescent="0.3">
      <c r="A41" s="167"/>
      <c r="B41" s="43"/>
      <c r="C41" s="44" t="s">
        <v>38</v>
      </c>
      <c r="D41" s="45" t="s">
        <v>37</v>
      </c>
      <c r="E41" s="69">
        <v>4.2500000000000003E-2</v>
      </c>
      <c r="F41" s="69"/>
      <c r="G41" s="69"/>
      <c r="H41" s="69"/>
      <c r="I41" s="69"/>
      <c r="J41" s="69"/>
      <c r="K41" s="69"/>
      <c r="L41" s="68"/>
      <c r="M41" s="40"/>
      <c r="N41" s="40"/>
      <c r="O41" s="40"/>
      <c r="P41" s="40"/>
      <c r="Q41" s="40"/>
      <c r="R41" s="40"/>
    </row>
    <row r="42" spans="1:18" s="50" customFormat="1" thickBot="1" x14ac:dyDescent="0.3">
      <c r="A42" s="176"/>
      <c r="B42" s="71"/>
      <c r="C42" s="72" t="s">
        <v>50</v>
      </c>
      <c r="D42" s="72"/>
      <c r="E42" s="73"/>
      <c r="F42" s="72"/>
      <c r="G42" s="74"/>
      <c r="H42" s="76"/>
      <c r="I42" s="74"/>
      <c r="J42" s="76"/>
      <c r="K42" s="74"/>
      <c r="L42" s="77"/>
    </row>
    <row r="43" spans="1:18" s="26" customFormat="1" ht="17.399999999999999" customHeight="1" x14ac:dyDescent="0.25">
      <c r="A43" s="177"/>
      <c r="B43" s="79"/>
      <c r="C43" s="80" t="s">
        <v>51</v>
      </c>
      <c r="D43" s="81">
        <v>0</v>
      </c>
      <c r="E43" s="82"/>
      <c r="F43" s="83"/>
      <c r="G43" s="83"/>
      <c r="H43" s="83"/>
      <c r="I43" s="83"/>
      <c r="J43" s="83"/>
      <c r="K43" s="83"/>
      <c r="L43" s="35">
        <v>0</v>
      </c>
      <c r="M43" s="29"/>
    </row>
    <row r="44" spans="1:18" s="31" customFormat="1" x14ac:dyDescent="0.25">
      <c r="A44" s="30"/>
      <c r="B44" s="24"/>
      <c r="C44" s="36" t="s">
        <v>41</v>
      </c>
      <c r="D44" s="24"/>
      <c r="E44" s="84"/>
      <c r="F44" s="38"/>
      <c r="G44" s="38"/>
      <c r="H44" s="38"/>
      <c r="I44" s="38"/>
      <c r="J44" s="38"/>
      <c r="K44" s="38"/>
      <c r="L44" s="33">
        <v>0</v>
      </c>
    </row>
    <row r="45" spans="1:18" s="26" customFormat="1" ht="17.399999999999999" customHeight="1" x14ac:dyDescent="0.25">
      <c r="A45" s="30"/>
      <c r="B45" s="25"/>
      <c r="C45" s="37" t="s">
        <v>52</v>
      </c>
      <c r="D45" s="28">
        <v>0</v>
      </c>
      <c r="E45" s="67"/>
      <c r="F45" s="39"/>
      <c r="G45" s="39"/>
      <c r="H45" s="39"/>
      <c r="I45" s="39"/>
      <c r="J45" s="39"/>
      <c r="K45" s="39"/>
      <c r="L45" s="32">
        <v>0</v>
      </c>
      <c r="M45" s="29"/>
    </row>
    <row r="46" spans="1:18" s="31" customFormat="1" x14ac:dyDescent="0.25">
      <c r="A46" s="30"/>
      <c r="B46" s="24"/>
      <c r="C46" s="36" t="s">
        <v>41</v>
      </c>
      <c r="D46" s="24"/>
      <c r="E46" s="84"/>
      <c r="F46" s="38"/>
      <c r="G46" s="38"/>
      <c r="H46" s="38"/>
      <c r="I46" s="38"/>
      <c r="J46" s="38"/>
      <c r="K46" s="38"/>
      <c r="L46" s="33">
        <v>0</v>
      </c>
    </row>
    <row r="47" spans="1:18" s="26" customFormat="1" x14ac:dyDescent="0.25">
      <c r="A47" s="30"/>
      <c r="B47" s="25"/>
      <c r="C47" s="37" t="s">
        <v>42</v>
      </c>
      <c r="D47" s="28">
        <v>0</v>
      </c>
      <c r="E47" s="67"/>
      <c r="F47" s="39"/>
      <c r="G47" s="39"/>
      <c r="H47" s="39"/>
      <c r="I47" s="39"/>
      <c r="J47" s="39"/>
      <c r="K47" s="39"/>
      <c r="L47" s="32">
        <v>0</v>
      </c>
    </row>
    <row r="48" spans="1:18" s="31" customFormat="1" x14ac:dyDescent="0.25">
      <c r="A48" s="30"/>
      <c r="B48" s="24"/>
      <c r="C48" s="36" t="s">
        <v>41</v>
      </c>
      <c r="D48" s="24"/>
      <c r="E48" s="84"/>
      <c r="F48" s="38"/>
      <c r="G48" s="38"/>
      <c r="H48" s="38"/>
      <c r="I48" s="38"/>
      <c r="J48" s="38"/>
      <c r="K48" s="38"/>
      <c r="L48" s="33">
        <v>0</v>
      </c>
    </row>
    <row r="49" spans="1:12" s="26" customFormat="1" x14ac:dyDescent="0.25">
      <c r="A49" s="30"/>
      <c r="B49" s="25"/>
      <c r="C49" s="37" t="s">
        <v>43</v>
      </c>
      <c r="D49" s="28">
        <v>0</v>
      </c>
      <c r="E49" s="67"/>
      <c r="F49" s="39"/>
      <c r="G49" s="39"/>
      <c r="H49" s="39"/>
      <c r="I49" s="39"/>
      <c r="J49" s="39"/>
      <c r="K49" s="39"/>
      <c r="L49" s="32">
        <v>0</v>
      </c>
    </row>
    <row r="50" spans="1:12" s="31" customFormat="1" x14ac:dyDescent="0.25">
      <c r="A50" s="30"/>
      <c r="B50" s="24"/>
      <c r="C50" s="36" t="s">
        <v>41</v>
      </c>
      <c r="D50" s="24"/>
      <c r="E50" s="84"/>
      <c r="F50" s="38"/>
      <c r="G50" s="38"/>
      <c r="H50" s="38"/>
      <c r="I50" s="38"/>
      <c r="J50" s="38"/>
      <c r="K50" s="38"/>
      <c r="L50" s="33">
        <v>0</v>
      </c>
    </row>
    <row r="51" spans="1:12" s="26" customFormat="1" ht="15" thickBot="1" x14ac:dyDescent="0.3">
      <c r="A51" s="178"/>
      <c r="B51" s="86"/>
      <c r="C51" s="87" t="s">
        <v>44</v>
      </c>
      <c r="D51" s="88">
        <v>0.18</v>
      </c>
      <c r="E51" s="89"/>
      <c r="F51" s="90"/>
      <c r="G51" s="90"/>
      <c r="H51" s="90"/>
      <c r="I51" s="90"/>
      <c r="J51" s="90"/>
      <c r="K51" s="90"/>
      <c r="L51" s="34">
        <v>0</v>
      </c>
    </row>
    <row r="52" spans="1:12" s="31" customFormat="1" ht="15" thickBot="1" x14ac:dyDescent="0.3">
      <c r="A52" s="176"/>
      <c r="B52" s="71"/>
      <c r="C52" s="72" t="s">
        <v>41</v>
      </c>
      <c r="D52" s="72"/>
      <c r="E52" s="73"/>
      <c r="F52" s="72"/>
      <c r="G52" s="76"/>
      <c r="H52" s="75"/>
      <c r="I52" s="74"/>
      <c r="J52" s="76"/>
      <c r="K52" s="74"/>
      <c r="L52" s="77">
        <v>0</v>
      </c>
    </row>
  </sheetData>
  <mergeCells count="10">
    <mergeCell ref="H2:I2"/>
    <mergeCell ref="J2:K2"/>
    <mergeCell ref="L2:L3"/>
    <mergeCell ref="A1:L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8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მოცულობები</vt:lpstr>
      <vt:lpstr>ხანძარქრობა</vt:lpstr>
      <vt:lpstr>წყალგაყვანილობა</vt:lpstr>
      <vt:lpstr>კანალიზაცია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Avtandil Manjavidze</cp:lastModifiedBy>
  <dcterms:created xsi:type="dcterms:W3CDTF">2023-10-15T02:14:31Z</dcterms:created>
  <dcterms:modified xsi:type="dcterms:W3CDTF">2024-04-03T11:27:33Z</dcterms:modified>
</cp:coreProperties>
</file>