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javidze0208\Desktop\ვაკე ტენდერები\"/>
    </mc:Choice>
  </mc:AlternateContent>
  <xr:revisionPtr revIDLastSave="0" documentId="13_ncr:1_{30962694-5B45-4A5D-8533-F7E6648AE563}" xr6:coauthVersionLast="45" xr6:coauthVersionMax="45" xr10:uidLastSave="{00000000-0000-0000-0000-000000000000}"/>
  <bookViews>
    <workbookView xWindow="-108" yWindow="-108" windowWidth="23256" windowHeight="12576" firstSheet="1" activeTab="1" xr2:uid="{ABE45D29-A71D-4AC1-9118-F97882DB7303}"/>
  </bookViews>
  <sheets>
    <sheet name="მოცულობები" sheetId="1" state="hidden" r:id="rId1"/>
    <sheet name="გათბობა-გაგრილება" sheetId="5" r:id="rId2"/>
  </sheets>
  <definedNames>
    <definedName name="_xlnm._FilterDatabase" localSheetId="1" hidden="1">'გათბობა-გაგრილება'!$A$4:$L$145</definedName>
    <definedName name="_xlnm._FilterDatabase" localSheetId="0" hidden="1">მოცულობები!$A$2:$H$2</definedName>
    <definedName name="_xlnm.Print_Area" localSheetId="1">'გათბობა-გაგრილება'!$A$1:$L$120</definedName>
    <definedName name="_xlnm.Print_Titles" localSheetId="1">'გათბობა-გაგრილება'!$4:$4</definedName>
    <definedName name="Summary" localSheetId="1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12" i="1" l="1"/>
  <c r="E94" i="1" l="1"/>
  <c r="F93" i="1"/>
  <c r="E93" i="1" s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F78" i="1"/>
  <c r="E78" i="1" s="1"/>
  <c r="E75" i="1"/>
  <c r="E74" i="1"/>
  <c r="E76" i="1" s="1"/>
  <c r="E73" i="1"/>
  <c r="F72" i="1"/>
  <c r="E72" i="1" s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F56" i="1"/>
  <c r="E56" i="1" s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F40" i="1"/>
  <c r="E40" i="1"/>
  <c r="E37" i="1"/>
  <c r="E36" i="1"/>
  <c r="E38" i="1" s="1"/>
  <c r="E39" i="1" s="1"/>
  <c r="F35" i="1"/>
  <c r="E35" i="1" s="1"/>
  <c r="E33" i="1"/>
  <c r="E32" i="1"/>
  <c r="E31" i="1"/>
  <c r="E30" i="1"/>
  <c r="E28" i="1"/>
  <c r="E27" i="1"/>
  <c r="E26" i="1"/>
  <c r="E25" i="1"/>
  <c r="E24" i="1"/>
  <c r="E23" i="1"/>
  <c r="E22" i="1"/>
  <c r="E21" i="1"/>
  <c r="E19" i="1"/>
  <c r="F18" i="1"/>
  <c r="E18" i="1" s="1"/>
  <c r="E16" i="1"/>
  <c r="E15" i="1"/>
  <c r="E14" i="1"/>
  <c r="E13" i="1"/>
  <c r="E11" i="1"/>
  <c r="E10" i="1"/>
  <c r="E9" i="1"/>
  <c r="E8" i="1"/>
  <c r="E7" i="1"/>
  <c r="E6" i="1"/>
  <c r="E5" i="1"/>
  <c r="E4" i="1" s="1"/>
  <c r="E77" i="1" l="1"/>
  <c r="E34" i="1"/>
  <c r="E17" i="1"/>
  <c r="E71" i="1"/>
  <c r="E55" i="1"/>
  <c r="E92" i="1"/>
</calcChain>
</file>

<file path=xl/sharedStrings.xml><?xml version="1.0" encoding="utf-8"?>
<sst xmlns="http://schemas.openxmlformats.org/spreadsheetml/2006/main" count="463" uniqueCount="113">
  <si>
    <t>ნიშნული</t>
  </si>
  <si>
    <t>შესასრულებელი სამუშაო</t>
  </si>
  <si>
    <t>დანიშნულება</t>
  </si>
  <si>
    <t>განზ.ერთ.</t>
  </si>
  <si>
    <t>რაოდენობა</t>
  </si>
  <si>
    <t>±0.000</t>
  </si>
  <si>
    <t>თაბაშირ-მუყაოს ორმაგი ტიხრების მოწყობა სისქით 12.5სმ (ოთხმაგი ფილა)</t>
  </si>
  <si>
    <t>კვ.მ</t>
  </si>
  <si>
    <t xml:space="preserve">კარის ღიობი თაბაშირ-მუყაოს ორმაგ ტიხრებში </t>
  </si>
  <si>
    <t>UA პროფილი კარებისთვის</t>
  </si>
  <si>
    <t>გრძ.მ</t>
  </si>
  <si>
    <t>თაბაშირ-მუყაოს ორმაგი ტიხრების მოწყობა სისქით 12.5სმ (ოთხმაგი ნესტგამძლე ფილა)</t>
  </si>
  <si>
    <t>კარის ღიობი თაბაშირ-მუყაოს ორმაგ ტიხრებში (სან-კვანძი)</t>
  </si>
  <si>
    <t>UA პროფილი სან.კვანძების კარებისთვის</t>
  </si>
  <si>
    <t>კედლის შემოსვა თაბაშირ-მუყაოს ორმაგი ტიხრით სისქით 55სმ (ოთხმაგი ფილა)</t>
  </si>
  <si>
    <t xml:space="preserve">კარის ღიობი თაბაშირ-მუყაოს ორმაგ 55სმ სისქის ტიხრებში </t>
  </si>
  <si>
    <t>თაბაშირ-მუყაოს ერთმაგი კარკასით კედლების შეფუთვა (აბშივკა, ორმაგი ფილით)</t>
  </si>
  <si>
    <t>ღიობების ფართი</t>
  </si>
  <si>
    <t>თაბაშირ-მუყაოს ერთმაგი კარკასით ნესტგამძლე კედლების შეფუთვა (აბშივკა, ორმაგი ფილით)</t>
  </si>
  <si>
    <t>კედლების ღებვა</t>
  </si>
  <si>
    <t>მასალა</t>
  </si>
  <si>
    <t>ხელფასი</t>
  </si>
  <si>
    <t>კედლების ღებვა სან-კვანძში</t>
  </si>
  <si>
    <t>მასალა+ხელფასი</t>
  </si>
  <si>
    <t>+3.000</t>
  </si>
  <si>
    <t>თაბაშირ-მუყაოს ერთმაგი კარკასით კედლების შეფუთვა დარბაზში (აბშივკა, ორმაგი ფილით)</t>
  </si>
  <si>
    <t>+6.000</t>
  </si>
  <si>
    <t>+9.000</t>
  </si>
  <si>
    <t>+12.00</t>
  </si>
  <si>
    <t>#</t>
  </si>
  <si>
    <t>ნორმატივი</t>
  </si>
  <si>
    <t>სამუშაოების და დანახარჯების დასახელება</t>
  </si>
  <si>
    <t>განზ. ერთ.</t>
  </si>
  <si>
    <t>მანქანა-მექანიზმი</t>
  </si>
  <si>
    <t>სულ, ჯამი:</t>
  </si>
  <si>
    <t>ერთ.</t>
  </si>
  <si>
    <t>სულ</t>
  </si>
  <si>
    <t>ცალი</t>
  </si>
  <si>
    <t>ლარი</t>
  </si>
  <si>
    <t>სხვა მასალები</t>
  </si>
  <si>
    <t>სხვა მანქანები</t>
  </si>
  <si>
    <t>კგ</t>
  </si>
  <si>
    <t>საბაზრო</t>
  </si>
  <si>
    <t>შრომის დანახარჯი</t>
  </si>
  <si>
    <r>
      <t xml:space="preserve">სატრანსპორტო ხარჯები </t>
    </r>
    <r>
      <rPr>
        <sz val="10"/>
        <rFont val="Sylfaen"/>
        <family val="1"/>
      </rPr>
      <t>(მასალის ღირებულებიდან)</t>
    </r>
  </si>
  <si>
    <t>ჯამი</t>
  </si>
  <si>
    <t>ზედნადები ხარჯები</t>
  </si>
  <si>
    <t>გეგმიური მოგება</t>
  </si>
  <si>
    <t>გაუთვალისწინებელი ხარჯი</t>
  </si>
  <si>
    <t>დღგ</t>
  </si>
  <si>
    <r>
      <t>მ</t>
    </r>
    <r>
      <rPr>
        <b/>
        <sz val="10"/>
        <rFont val="Calibri"/>
        <family val="2"/>
      </rPr>
      <t>²</t>
    </r>
  </si>
  <si>
    <t>მ²</t>
  </si>
  <si>
    <t>სულ, ჯამი (ლარი)</t>
  </si>
  <si>
    <t>კომპლ.</t>
  </si>
  <si>
    <t>ქ. თბილისში, ვაკის რაიონში საერთო საოფისე სივრცის სარემონტო სამუშაოების საორიენტაციო სახარჯთაღრიცხვო გაანგარიშება.</t>
  </si>
  <si>
    <t>20-31-8
მისად.
20-06-019-04</t>
  </si>
  <si>
    <t>VRV-ს 3 მილოვანი სისტემის გარე ბლოკი სიცივის წარმადობა Q=60kvt, თბული სიმძლავრე Q=70 kvt, ზაფხული გარე ტემპერატურა t=38°C სამთარში t=-8°C, სადგამით, სამონტაჟო მასალით</t>
  </si>
  <si>
    <t>6.3-81</t>
  </si>
  <si>
    <t>20-30-1
მისად.
20-06-019-08</t>
  </si>
  <si>
    <t>VRV-ს სისტემის შიდა ოთხ მიმართულებიანი კასეტური ბლოკი, დისტანციური მართვის პულტით, ფილტრით, სიცივის წარმადობა Q=2,8kvt, ოთახის ტემპერატურა ზაფხულში t=24°C ზამთარში t=22°C, კედლის ფილტრით, სადრენაჟო ტუმბოთი, სამონტაჟო მასალით</t>
  </si>
  <si>
    <t>6.3-54
6.3-16
6.3-52</t>
  </si>
  <si>
    <t>VRV-ს სისტემის შიდა ოთხ მიმართულებიანი კასეტური ბლოკი, დისტანციური მართვის პულტით, ფილტრით, სიცივის წარმადობა Q=3.6kvt, ოთახის ტემპერატურა ზაფხულში t=24°C ზამთარში t=22°C, კედლის ფილტრით, სადრენაჟო ტუმბოთი, სამონტაჟო მასალით</t>
  </si>
  <si>
    <t>6.3-55
6.3-16
6.3-52</t>
  </si>
  <si>
    <t>MS BOX -ის მონტაჟი</t>
  </si>
  <si>
    <t>MS BOX 2 მილყელიანი</t>
  </si>
  <si>
    <t>MS BOX 1 მილყელიანი</t>
  </si>
  <si>
    <t>СНИП IV-6-82
 12-70-1м</t>
  </si>
  <si>
    <t>სპილენძის მილების მოწყობა</t>
  </si>
  <si>
    <r>
      <t xml:space="preserve">სპილენძის მილი თბოიზოლირებული </t>
    </r>
    <r>
      <rPr>
        <sz val="11"/>
        <rFont val="Calibri"/>
        <family val="2"/>
      </rPr>
      <t>Ø</t>
    </r>
    <r>
      <rPr>
        <sz val="11"/>
        <rFont val="Sylfaen"/>
        <family val="1"/>
      </rPr>
      <t>6.35</t>
    </r>
  </si>
  <si>
    <r>
      <t xml:space="preserve">სპილენძის მილი თბოიზოლირებული </t>
    </r>
    <r>
      <rPr>
        <sz val="11"/>
        <rFont val="Calibri"/>
        <family val="2"/>
      </rPr>
      <t>Ø9.52</t>
    </r>
  </si>
  <si>
    <r>
      <t xml:space="preserve">სპილენძის მილი თბოიზოლირებული </t>
    </r>
    <r>
      <rPr>
        <sz val="11"/>
        <rFont val="Calibri"/>
        <family val="2"/>
      </rPr>
      <t>Ø12.7</t>
    </r>
  </si>
  <si>
    <r>
      <t xml:space="preserve">სპილენძის მილი თბოიზოლირებული </t>
    </r>
    <r>
      <rPr>
        <sz val="11"/>
        <rFont val="Calibri"/>
        <family val="2"/>
      </rPr>
      <t>Ø15.9</t>
    </r>
  </si>
  <si>
    <t>სპილენძის მილის განშტოებები</t>
  </si>
  <si>
    <t>სპილენძის თბოიზოლირებული რეფნეტი</t>
  </si>
  <si>
    <t>სპილენძის მილის ფიტინგები</t>
  </si>
  <si>
    <t>16-24-3</t>
  </si>
  <si>
    <t>PPR მილი თბოიზოლაციით DN25</t>
  </si>
  <si>
    <t>ფიტინგები (მილის ღირებულების 40%)</t>
  </si>
  <si>
    <t>მილის საკიდი 25მმ</t>
  </si>
  <si>
    <t>16-24-4</t>
  </si>
  <si>
    <t>PPR მილი თბოიზოლაციით DN32</t>
  </si>
  <si>
    <t>მილის საკიდი 32მმ</t>
  </si>
  <si>
    <t>16-24-5</t>
  </si>
  <si>
    <t>PPR მილი თბოიზოლაციით DN50</t>
  </si>
  <si>
    <t>მილის საკიდი 50მმ</t>
  </si>
  <si>
    <t>8-402-2</t>
  </si>
  <si>
    <t>ეკრანიზებული კაბელი 2x1</t>
  </si>
  <si>
    <t>ფრეონი R410a</t>
  </si>
  <si>
    <t>გათბობა-გაგრილება</t>
  </si>
  <si>
    <t>20-7-1</t>
  </si>
  <si>
    <t>გამწოვ-მოდინებითი ერთ რიგიანი ცხაური, დემფერი 300X150, სამონტაჟო მასალით</t>
  </si>
  <si>
    <t>20-12-1
მისად.</t>
  </si>
  <si>
    <t>გამწოვი მრგვალი რეგულირებადი დიფუზორი D100, D200, სამონტაჟო მასალით</t>
  </si>
  <si>
    <t>გამწოვი მრგვალი რეგულირებადი დიფუზორი D200, სამონტაჟო მასალით</t>
  </si>
  <si>
    <t>გამწოვი მრგვალი რეგულირებადი დიფუზორი D100, სამონტაჟო მასალით</t>
  </si>
  <si>
    <t>20-7-2</t>
  </si>
  <si>
    <t>გარე სამონტაჟო ცხაური მეტალის ბადით სამონტაჟო მასალით</t>
  </si>
  <si>
    <t>გარე სამონტაჟო ცხაური მეტალის ბადით 700X500, სამონტაჟო მასალით</t>
  </si>
  <si>
    <t>დეფლექტორი მეტალის ბადით, სამონტაჟო მასალით</t>
  </si>
  <si>
    <t>დეფლექტორი მეტალის ბადით 200X200, სამონტაჟო მასალით</t>
  </si>
  <si>
    <t>20-6-3</t>
  </si>
  <si>
    <t>ხელი ჩამკეტი დემფარი, სამონტაჟო კომპლექტით</t>
  </si>
  <si>
    <t>ხელი ჩამკეტი დემფარი 600X300, სამონტაჟო კომპლექტით</t>
  </si>
  <si>
    <t>სნდაწ  IV-2-82 20-1-1                           Е20-3-2</t>
  </si>
  <si>
    <t>ჰაერსატარი</t>
  </si>
  <si>
    <t>ჰაერსატარი თუნუქის 0,8მმ, თბოიზოლირებული ქვაბამბით 50მმ დამცავი პერანგით სისქით 0,5მმ სამონტაჟო კომპლექტით</t>
  </si>
  <si>
    <t>6.11-6</t>
  </si>
  <si>
    <t>დრეკადი ჰაერსატარი D150, სამონტაჟო მასალით</t>
  </si>
  <si>
    <t>ჰაერსატარის საკიდი კომპლექტი</t>
  </si>
  <si>
    <t>20-22-6
მისად.
20-03-002-06</t>
  </si>
  <si>
    <t>KEU-01 სამზარეულოს გამწოვი ვენტილატორი, ჰაერის ხარჯი გაწოვაზე V=7000მ3/სთ დაწნევა 450 პა, სიხშირული მართვით, სამონტაჟო კომპლექტით</t>
  </si>
  <si>
    <t>KEU-01 სამზარეულოს გამწოვი ვენტილატორი, ჰაერის ხარჯი გაწოვაზე, სამონტაჟო კომპლექტით</t>
  </si>
  <si>
    <t>შენიშვნა: ობიექტზე გათვალისწინებულია ინდუსტრიული ჭერი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</si>
</sst>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_L_a_r_i_-;\-* #,##0.00\ _L_a_r_i_-;_-* &quot;-&quot;??\ _L_a_r_i_-;_-@_-"/>
    <numFmt numFmtId="166" formatCode="0.0%"/>
    <numFmt numFmtId="167" formatCode="_-* #,##0.00_р_._-;\-* #,##0.00_р_._-;_-* &quot;-&quot;??_р_._-;_-@_-"/>
    <numFmt numFmtId="168" formatCode="0.0"/>
  </numFmts>
  <fonts count="37">
    <font>
      <sz val="10"/>
      <name val="Arial"/>
      <family val="2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  <charset val="204"/>
    </font>
    <font>
      <sz val="10"/>
      <name val="Calibri"/>
      <family val="2"/>
    </font>
    <font>
      <b/>
      <sz val="10"/>
      <name val="Sylfaen"/>
      <family val="1"/>
      <charset val="204"/>
    </font>
    <font>
      <sz val="11"/>
      <name val="Helv"/>
      <charset val="1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1"/>
    </font>
    <font>
      <b/>
      <sz val="10"/>
      <name val="AcadNusx"/>
    </font>
    <font>
      <b/>
      <sz val="10"/>
      <name val="Sylfaen"/>
      <family val="1"/>
    </font>
    <font>
      <b/>
      <sz val="11"/>
      <name val="Helv"/>
      <charset val="1"/>
    </font>
    <font>
      <sz val="11"/>
      <name val="Arial"/>
      <family val="2"/>
      <charset val="1"/>
    </font>
    <font>
      <sz val="11"/>
      <name val="AcadNusx"/>
    </font>
    <font>
      <sz val="11"/>
      <name val="Sylfaen"/>
      <family val="1"/>
    </font>
    <font>
      <sz val="10"/>
      <name val="Sylfaen"/>
      <family val="1"/>
    </font>
    <font>
      <b/>
      <sz val="11"/>
      <name val="Arial"/>
      <family val="2"/>
    </font>
    <font>
      <sz val="10"/>
      <name val="Helv"/>
    </font>
    <font>
      <b/>
      <sz val="11"/>
      <name val="Sylfaen"/>
      <family val="1"/>
    </font>
    <font>
      <sz val="10"/>
      <color theme="1"/>
      <name val="Sylfaen"/>
      <family val="1"/>
    </font>
    <font>
      <b/>
      <sz val="10"/>
      <name val="Calibri"/>
      <family val="2"/>
    </font>
    <font>
      <sz val="11"/>
      <color theme="1"/>
      <name val="Sylfaen"/>
      <family val="2"/>
      <charset val="1"/>
      <scheme val="minor"/>
    </font>
    <font>
      <sz val="10"/>
      <color rgb="FFFF0000"/>
      <name val="Sylfaen"/>
      <family val="1"/>
    </font>
    <font>
      <sz val="11"/>
      <color indexed="8"/>
      <name val="Calibri"/>
      <family val="2"/>
    </font>
    <font>
      <b/>
      <sz val="10"/>
      <color rgb="FFFF0000"/>
      <name val="Sylfaen"/>
      <family val="1"/>
    </font>
    <font>
      <sz val="12"/>
      <name val="Sylfaen"/>
      <family val="1"/>
      <charset val="204"/>
    </font>
    <font>
      <sz val="11"/>
      <color rgb="FFFF0000"/>
      <name val="Sylfaen"/>
      <family val="1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cadNusx"/>
    </font>
    <font>
      <sz val="11"/>
      <name val="Calibri"/>
      <family val="2"/>
    </font>
    <font>
      <b/>
      <sz val="9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0">
    <xf numFmtId="0" fontId="0" fillId="0" borderId="0"/>
    <xf numFmtId="164" fontId="4" fillId="0" borderId="0" applyFont="0" applyFill="0" applyBorder="0" applyAlignment="0" applyProtection="0"/>
    <xf numFmtId="0" fontId="12" fillId="0" borderId="0"/>
    <xf numFmtId="0" fontId="5" fillId="0" borderId="0"/>
    <xf numFmtId="164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0" fontId="3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6" fillId="0" borderId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0" fillId="0" borderId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12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</cellStyleXfs>
  <cellXfs count="14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wrapText="1"/>
    </xf>
    <xf numFmtId="0" fontId="0" fillId="2" borderId="0" xfId="0" applyFill="1"/>
    <xf numFmtId="0" fontId="0" fillId="2" borderId="4" xfId="0" applyFill="1" applyBorder="1"/>
    <xf numFmtId="49" fontId="6" fillId="3" borderId="5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0" fillId="3" borderId="6" xfId="0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0" borderId="0" xfId="0" applyFont="1"/>
    <xf numFmtId="2" fontId="0" fillId="3" borderId="6" xfId="0" applyNumberForma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49" fontId="19" fillId="0" borderId="6" xfId="3" applyNumberFormat="1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21" fillId="2" borderId="0" xfId="3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166" fontId="20" fillId="0" borderId="6" xfId="3" applyNumberFormat="1" applyFont="1" applyBorder="1" applyAlignment="1">
      <alignment horizontal="center" vertical="center" wrapText="1"/>
    </xf>
    <xf numFmtId="2" fontId="15" fillId="0" borderId="0" xfId="2" applyNumberFormat="1" applyFont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49" fontId="23" fillId="0" borderId="6" xfId="3" applyNumberFormat="1" applyFont="1" applyBorder="1" applyAlignment="1">
      <alignment horizontal="center" vertical="center" wrapText="1"/>
    </xf>
    <xf numFmtId="0" fontId="23" fillId="0" borderId="0" xfId="3" applyFont="1" applyAlignment="1">
      <alignment horizontal="center" vertical="center" wrapText="1"/>
    </xf>
    <xf numFmtId="0" fontId="20" fillId="0" borderId="16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49" fontId="19" fillId="0" borderId="15" xfId="3" applyNumberFormat="1" applyFont="1" applyBorder="1" applyAlignment="1">
      <alignment horizontal="center" vertical="center" wrapText="1"/>
    </xf>
    <xf numFmtId="166" fontId="20" fillId="0" borderId="15" xfId="3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9" fillId="2" borderId="0" xfId="1" applyFont="1" applyFill="1" applyAlignment="1">
      <alignment horizontal="center" vertical="center" wrapText="1"/>
    </xf>
    <xf numFmtId="164" fontId="19" fillId="0" borderId="6" xfId="1" applyFont="1" applyFill="1" applyBorder="1" applyAlignment="1">
      <alignment horizontal="center" vertical="center" wrapText="1"/>
    </xf>
    <xf numFmtId="164" fontId="19" fillId="0" borderId="11" xfId="1" applyFont="1" applyFill="1" applyBorder="1" applyAlignment="1">
      <alignment horizontal="center" vertical="center" wrapText="1"/>
    </xf>
    <xf numFmtId="164" fontId="23" fillId="0" borderId="6" xfId="1" applyFont="1" applyBorder="1" applyAlignment="1">
      <alignment horizontal="center" vertical="center" wrapText="1"/>
    </xf>
    <xf numFmtId="164" fontId="23" fillId="0" borderId="6" xfId="1" applyFont="1" applyFill="1" applyBorder="1" applyAlignment="1">
      <alignment horizontal="center" vertical="center" wrapText="1"/>
    </xf>
    <xf numFmtId="164" fontId="23" fillId="0" borderId="11" xfId="1" applyFont="1" applyFill="1" applyBorder="1" applyAlignment="1">
      <alignment horizontal="center" vertical="center" wrapText="1"/>
    </xf>
    <xf numFmtId="164" fontId="19" fillId="0" borderId="15" xfId="1" applyFont="1" applyFill="1" applyBorder="1" applyAlignment="1">
      <alignment horizontal="center" vertical="center" wrapText="1"/>
    </xf>
    <xf numFmtId="164" fontId="19" fillId="0" borderId="17" xfId="1" applyFont="1" applyFill="1" applyBorder="1" applyAlignment="1">
      <alignment horizontal="center" vertical="center" wrapText="1"/>
    </xf>
    <xf numFmtId="164" fontId="11" fillId="2" borderId="0" xfId="1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0" borderId="18" xfId="3" applyFont="1" applyBorder="1" applyAlignment="1">
      <alignment horizontal="center" vertical="center" wrapText="1"/>
    </xf>
    <xf numFmtId="49" fontId="19" fillId="0" borderId="18" xfId="3" applyNumberFormat="1" applyFont="1" applyBorder="1" applyAlignment="1">
      <alignment horizontal="center" vertical="center" wrapText="1"/>
    </xf>
    <xf numFmtId="166" fontId="20" fillId="0" borderId="18" xfId="3" applyNumberFormat="1" applyFont="1" applyBorder="1" applyAlignment="1">
      <alignment horizontal="center" vertical="center" wrapText="1"/>
    </xf>
    <xf numFmtId="164" fontId="19" fillId="0" borderId="18" xfId="1" applyFont="1" applyFill="1" applyBorder="1" applyAlignment="1">
      <alignment horizontal="center" vertical="center" wrapText="1"/>
    </xf>
    <xf numFmtId="164" fontId="19" fillId="0" borderId="20" xfId="1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164" fontId="9" fillId="4" borderId="21" xfId="1" applyFont="1" applyFill="1" applyBorder="1" applyAlignment="1">
      <alignment horizontal="center" vertical="center" wrapText="1"/>
    </xf>
    <xf numFmtId="164" fontId="9" fillId="4" borderId="22" xfId="1" applyFont="1" applyFill="1" applyBorder="1" applyAlignment="1">
      <alignment horizontal="center" vertical="center" wrapText="1"/>
    </xf>
    <xf numFmtId="0" fontId="9" fillId="4" borderId="21" xfId="3" applyFont="1" applyFill="1" applyBorder="1" applyAlignment="1">
      <alignment horizontal="center" vertical="center" wrapText="1"/>
    </xf>
    <xf numFmtId="0" fontId="20" fillId="4" borderId="21" xfId="3" applyFont="1" applyFill="1" applyBorder="1" applyAlignment="1">
      <alignment horizontal="center" vertical="center" wrapText="1"/>
    </xf>
    <xf numFmtId="0" fontId="20" fillId="4" borderId="21" xfId="2" applyFont="1" applyFill="1" applyBorder="1" applyAlignment="1">
      <alignment horizontal="center" vertical="center" wrapText="1"/>
    </xf>
    <xf numFmtId="0" fontId="20" fillId="0" borderId="19" xfId="3" applyFont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1" fillId="4" borderId="23" xfId="3" applyFont="1" applyFill="1" applyBorder="1" applyAlignment="1">
      <alignment horizontal="center" vertical="center" wrapText="1"/>
    </xf>
    <xf numFmtId="164" fontId="11" fillId="4" borderId="24" xfId="1" applyFont="1" applyFill="1" applyBorder="1" applyAlignment="1">
      <alignment horizontal="center" vertical="center" wrapText="1"/>
    </xf>
    <xf numFmtId="164" fontId="20" fillId="4" borderId="25" xfId="1" applyFont="1" applyFill="1" applyBorder="1" applyAlignment="1">
      <alignment horizontal="center" vertical="center" wrapText="1"/>
    </xf>
    <xf numFmtId="164" fontId="11" fillId="4" borderId="25" xfId="1" applyFont="1" applyFill="1" applyBorder="1" applyAlignment="1">
      <alignment horizontal="center" vertical="center" wrapText="1"/>
    </xf>
    <xf numFmtId="164" fontId="11" fillId="4" borderId="26" xfId="1" applyFont="1" applyFill="1" applyBorder="1" applyAlignment="1">
      <alignment horizontal="center" vertical="center" wrapText="1"/>
    </xf>
    <xf numFmtId="164" fontId="9" fillId="4" borderId="27" xfId="1" applyFont="1" applyFill="1" applyBorder="1" applyAlignment="1">
      <alignment horizontal="center" vertical="center" wrapText="1"/>
    </xf>
    <xf numFmtId="164" fontId="9" fillId="4" borderId="28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9" fillId="4" borderId="13" xfId="1" applyFont="1" applyFill="1" applyBorder="1" applyAlignment="1">
      <alignment horizontal="center" vertical="center" wrapText="1"/>
    </xf>
    <xf numFmtId="1" fontId="31" fillId="2" borderId="0" xfId="3" applyNumberFormat="1" applyFont="1" applyFill="1" applyAlignment="1">
      <alignment horizontal="center" vertical="center" wrapText="1"/>
    </xf>
    <xf numFmtId="1" fontId="20" fillId="0" borderId="10" xfId="2" applyNumberFormat="1" applyFont="1" applyBorder="1" applyAlignment="1">
      <alignment horizontal="center" vertical="center" wrapText="1"/>
    </xf>
    <xf numFmtId="49" fontId="20" fillId="0" borderId="6" xfId="2" applyNumberFormat="1" applyFont="1" applyBorder="1" applyAlignment="1">
      <alignment horizontal="center" vertical="center" wrapText="1"/>
    </xf>
    <xf numFmtId="168" fontId="15" fillId="0" borderId="6" xfId="2" applyNumberFormat="1" applyFont="1" applyBorder="1" applyAlignment="1">
      <alignment vertical="center" wrapText="1"/>
    </xf>
    <xf numFmtId="0" fontId="15" fillId="0" borderId="6" xfId="2" applyFont="1" applyBorder="1" applyAlignment="1">
      <alignment horizontal="center" vertical="center"/>
    </xf>
    <xf numFmtId="2" fontId="15" fillId="0" borderId="6" xfId="22" applyNumberFormat="1" applyFont="1" applyBorder="1" applyAlignment="1">
      <alignment horizontal="center" vertical="center"/>
    </xf>
    <xf numFmtId="167" fontId="20" fillId="0" borderId="6" xfId="18" applyFont="1" applyFill="1" applyBorder="1" applyAlignment="1">
      <alignment horizontal="center" vertical="center" wrapText="1"/>
    </xf>
    <xf numFmtId="167" fontId="20" fillId="0" borderId="6" xfId="18" applyFont="1" applyFill="1" applyBorder="1" applyAlignment="1">
      <alignment horizontal="center" vertical="center"/>
    </xf>
    <xf numFmtId="167" fontId="20" fillId="0" borderId="11" xfId="18" applyFont="1" applyFill="1" applyBorder="1" applyAlignment="1">
      <alignment horizontal="center" vertical="center"/>
    </xf>
    <xf numFmtId="0" fontId="20" fillId="0" borderId="0" xfId="23" applyFont="1" applyAlignment="1">
      <alignment vertical="center"/>
    </xf>
    <xf numFmtId="0" fontId="20" fillId="0" borderId="0" xfId="24" applyFont="1" applyAlignment="1">
      <alignment vertical="center"/>
    </xf>
    <xf numFmtId="1" fontId="20" fillId="0" borderId="19" xfId="2" applyNumberFormat="1" applyFont="1" applyBorder="1" applyAlignment="1">
      <alignment horizontal="center" vertical="center" wrapText="1"/>
    </xf>
    <xf numFmtId="49" fontId="20" fillId="0" borderId="6" xfId="2" applyNumberFormat="1" applyFont="1" applyBorder="1" applyAlignment="1">
      <alignment horizontal="center" vertical="center"/>
    </xf>
    <xf numFmtId="0" fontId="20" fillId="0" borderId="6" xfId="2" applyFont="1" applyBorder="1" applyAlignment="1">
      <alignment horizontal="left" vertical="center" wrapText="1"/>
    </xf>
    <xf numFmtId="0" fontId="20" fillId="0" borderId="6" xfId="2" applyFont="1" applyBorder="1" applyAlignment="1">
      <alignment horizontal="center" vertical="center"/>
    </xf>
    <xf numFmtId="2" fontId="20" fillId="0" borderId="18" xfId="2" applyNumberFormat="1" applyFont="1" applyBorder="1" applyAlignment="1">
      <alignment horizontal="center" vertical="center" wrapText="1"/>
    </xf>
    <xf numFmtId="167" fontId="20" fillId="0" borderId="18" xfId="18" applyFont="1" applyFill="1" applyBorder="1" applyAlignment="1">
      <alignment horizontal="center" vertical="center" wrapText="1"/>
    </xf>
    <xf numFmtId="0" fontId="20" fillId="0" borderId="0" xfId="23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20" fillId="0" borderId="10" xfId="2" applyFont="1" applyBorder="1" applyAlignment="1">
      <alignment horizontal="center" vertical="center"/>
    </xf>
    <xf numFmtId="0" fontId="24" fillId="0" borderId="5" xfId="3" applyFont="1" applyBorder="1" applyAlignment="1" applyProtection="1">
      <alignment vertical="center" wrapText="1"/>
      <protection locked="0"/>
    </xf>
    <xf numFmtId="0" fontId="20" fillId="0" borderId="6" xfId="2" applyFont="1" applyBorder="1" applyAlignment="1" applyProtection="1">
      <alignment horizontal="center" vertical="center" wrapText="1"/>
      <protection locked="0"/>
    </xf>
    <xf numFmtId="0" fontId="19" fillId="0" borderId="0" xfId="2" applyFont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49" fontId="20" fillId="0" borderId="18" xfId="2" applyNumberFormat="1" applyFont="1" applyBorder="1" applyAlignment="1">
      <alignment horizontal="center" vertical="center" wrapText="1"/>
    </xf>
    <xf numFmtId="168" fontId="23" fillId="0" borderId="6" xfId="2" applyNumberFormat="1" applyFont="1" applyBorder="1" applyAlignment="1">
      <alignment vertical="center" wrapText="1"/>
    </xf>
    <xf numFmtId="2" fontId="23" fillId="0" borderId="6" xfId="22" applyNumberFormat="1" applyFont="1" applyBorder="1" applyAlignment="1">
      <alignment horizontal="center" vertical="center"/>
    </xf>
    <xf numFmtId="167" fontId="19" fillId="0" borderId="6" xfId="18" applyFont="1" applyFill="1" applyBorder="1" applyAlignment="1">
      <alignment horizontal="center" vertical="center" wrapText="1"/>
    </xf>
    <xf numFmtId="167" fontId="19" fillId="0" borderId="18" xfId="18" applyFont="1" applyFill="1" applyBorder="1" applyAlignment="1">
      <alignment horizontal="center" vertical="center" wrapText="1"/>
    </xf>
    <xf numFmtId="167" fontId="19" fillId="0" borderId="6" xfId="18" applyFont="1" applyFill="1" applyBorder="1" applyAlignment="1">
      <alignment horizontal="center" vertical="center"/>
    </xf>
    <xf numFmtId="167" fontId="19" fillId="0" borderId="11" xfId="18" applyFont="1" applyFill="1" applyBorder="1" applyAlignment="1">
      <alignment horizontal="center" vertical="center"/>
    </xf>
    <xf numFmtId="0" fontId="34" fillId="0" borderId="0" xfId="23" applyFont="1" applyAlignment="1">
      <alignment vertical="center"/>
    </xf>
    <xf numFmtId="0" fontId="12" fillId="0" borderId="0" xfId="24" applyFont="1" applyAlignment="1">
      <alignment vertical="center"/>
    </xf>
    <xf numFmtId="0" fontId="19" fillId="0" borderId="6" xfId="2" applyFont="1" applyBorder="1" applyAlignment="1">
      <alignment horizontal="left" vertical="center" wrapText="1"/>
    </xf>
    <xf numFmtId="2" fontId="19" fillId="0" borderId="18" xfId="2" applyNumberFormat="1" applyFont="1" applyBorder="1" applyAlignment="1">
      <alignment horizontal="center" vertical="center" wrapText="1"/>
    </xf>
    <xf numFmtId="0" fontId="34" fillId="0" borderId="0" xfId="23" applyFont="1" applyAlignment="1">
      <alignment horizontal="center" vertical="center"/>
    </xf>
    <xf numFmtId="0" fontId="34" fillId="0" borderId="0" xfId="2" applyFont="1" applyAlignment="1">
      <alignment horizontal="center" vertical="center" wrapText="1"/>
    </xf>
    <xf numFmtId="2" fontId="19" fillId="0" borderId="6" xfId="2" applyNumberFormat="1" applyFont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2" fontId="20" fillId="0" borderId="6" xfId="2" applyNumberFormat="1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/>
    </xf>
    <xf numFmtId="2" fontId="20" fillId="0" borderId="18" xfId="2" applyNumberFormat="1" applyFont="1" applyBorder="1" applyAlignment="1">
      <alignment horizontal="center" vertical="center"/>
    </xf>
    <xf numFmtId="1" fontId="27" fillId="0" borderId="29" xfId="3" applyNumberFormat="1" applyFont="1" applyBorder="1" applyAlignment="1">
      <alignment horizontal="center" vertical="center" wrapText="1"/>
    </xf>
    <xf numFmtId="1" fontId="27" fillId="0" borderId="30" xfId="3" applyNumberFormat="1" applyFont="1" applyBorder="1" applyAlignment="1">
      <alignment horizontal="center" vertical="center" wrapText="1"/>
    </xf>
    <xf numFmtId="1" fontId="27" fillId="0" borderId="31" xfId="3" applyNumberFormat="1" applyFont="1" applyBorder="1" applyAlignment="1">
      <alignment horizontal="center" vertical="center" wrapText="1"/>
    </xf>
    <xf numFmtId="1" fontId="29" fillId="0" borderId="29" xfId="3" applyNumberFormat="1" applyFont="1" applyBorder="1" applyAlignment="1">
      <alignment horizontal="center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20" fillId="2" borderId="13" xfId="3" applyFont="1" applyFill="1" applyBorder="1" applyAlignment="1">
      <alignment horizontal="center" vertical="center" wrapText="1"/>
    </xf>
    <xf numFmtId="49" fontId="9" fillId="2" borderId="13" xfId="3" applyNumberFormat="1" applyFont="1" applyFill="1" applyBorder="1" applyAlignment="1">
      <alignment horizontal="center" vertical="center" wrapText="1"/>
    </xf>
    <xf numFmtId="0" fontId="9" fillId="2" borderId="13" xfId="3" applyFont="1" applyFill="1" applyBorder="1" applyAlignment="1">
      <alignment horizontal="center" vertical="center" wrapText="1"/>
    </xf>
    <xf numFmtId="164" fontId="9" fillId="2" borderId="13" xfId="1" applyFont="1" applyFill="1" applyBorder="1" applyAlignment="1">
      <alignment horizontal="center" vertical="center" wrapText="1"/>
    </xf>
    <xf numFmtId="164" fontId="9" fillId="2" borderId="14" xfId="1" applyFont="1" applyFill="1" applyBorder="1" applyAlignment="1">
      <alignment horizontal="center" vertical="center" wrapText="1"/>
    </xf>
    <xf numFmtId="0" fontId="36" fillId="2" borderId="32" xfId="0" applyFont="1" applyFill="1" applyBorder="1" applyAlignment="1">
      <alignment vertical="top" wrapText="1"/>
    </xf>
    <xf numFmtId="164" fontId="9" fillId="4" borderId="9" xfId="1" applyFont="1" applyFill="1" applyBorder="1" applyAlignment="1">
      <alignment horizontal="center" vertical="center" wrapText="1"/>
    </xf>
    <xf numFmtId="164" fontId="9" fillId="4" borderId="14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164" fontId="9" fillId="4" borderId="13" xfId="1" applyFont="1" applyFill="1" applyBorder="1" applyAlignment="1">
      <alignment horizontal="center" vertical="center" wrapText="1"/>
    </xf>
  </cellXfs>
  <cellStyles count="30">
    <cellStyle name="Comma" xfId="1" builtinId="3"/>
    <cellStyle name="Comma 17" xfId="18" xr:uid="{B4F45039-BEFF-4D0D-A438-C7153B72E32C}"/>
    <cellStyle name="Comma 2" xfId="4" xr:uid="{82FD96FB-DC9A-4630-B830-2F40F52B2B1A}"/>
    <cellStyle name="Comma 2 2" xfId="15" xr:uid="{CDBDA2DB-5138-4D1E-A03E-A13017B4B90D}"/>
    <cellStyle name="Comma 21 2" xfId="27" xr:uid="{C99FF944-A657-468A-B966-2B65C7AB7C97}"/>
    <cellStyle name="Comma 23" xfId="6" xr:uid="{932CA1C8-17E8-4ACE-BCAA-2C832FD7971B}"/>
    <cellStyle name="Comma 3" xfId="16" xr:uid="{60CE3303-C32D-43EF-A8E6-F3EE39F45926}"/>
    <cellStyle name="Comma 4" xfId="13" xr:uid="{00000000-0005-0000-0000-000039000000}"/>
    <cellStyle name="Comma 5" xfId="21" xr:uid="{5AECA513-7F48-4A8F-A4CF-ABAF869F6711}"/>
    <cellStyle name="Comma 6" xfId="26" xr:uid="{6BAA2CE7-019B-4F0B-ACB3-E0EFB3A896D6}"/>
    <cellStyle name="Normal" xfId="0" builtinId="0"/>
    <cellStyle name="Normal 10" xfId="3" xr:uid="{FBD81233-7EAB-4AEA-AD81-793692FEB08C}"/>
    <cellStyle name="Normal 11 2" xfId="2" xr:uid="{57DB7367-F97E-4B71-95DD-A4E1117F3915}"/>
    <cellStyle name="Normal 2" xfId="9" xr:uid="{F2F3952B-1722-47FE-91CF-DE3B5246F8BD}"/>
    <cellStyle name="Normal 2 2" xfId="14" xr:uid="{DFD55302-DAB9-4151-A905-A20F1033642C}"/>
    <cellStyle name="Normal 2 3" xfId="22" xr:uid="{2CB46A17-3F82-4FBD-A27B-A274B113570E}"/>
    <cellStyle name="Normal 3" xfId="12" xr:uid="{00000000-0005-0000-0000-00003D000000}"/>
    <cellStyle name="Normal 4" xfId="20" xr:uid="{B107368A-7B03-446B-95E3-BCC2D251CFDF}"/>
    <cellStyle name="Normal 5" xfId="29" xr:uid="{83D296B2-90D3-4905-BB30-FAC1B837C860}"/>
    <cellStyle name="Normal 6" xfId="23" xr:uid="{92105776-71F2-41DB-BF5D-64C2BB3BFA3D}"/>
    <cellStyle name="Normal 6 3" xfId="24" xr:uid="{3D814203-6B66-4350-A8D3-4958E795600E}"/>
    <cellStyle name="Percent 3" xfId="17" xr:uid="{09A61A7E-08BE-4504-B1A4-9AFB507CAC47}"/>
    <cellStyle name="Percent 6" xfId="11" xr:uid="{894B7D53-032A-48C5-8AEF-1AB4D1FB991B}"/>
    <cellStyle name="silfain" xfId="19" xr:uid="{63376BAE-C9F1-4B33-8DFA-95E7712E51A8}"/>
    <cellStyle name="Style 1" xfId="7" xr:uid="{DC68DD42-6FA6-4FAC-AC1D-CD37ED793A8A}"/>
    <cellStyle name="Обычный 2 2" xfId="25" xr:uid="{263080AC-8496-49A5-8A13-9013F3C39EF4}"/>
    <cellStyle name="Обычный 2 3" xfId="8" xr:uid="{52DB3210-4E0F-4126-8631-73219DC57E81}"/>
    <cellStyle name="Обычный 3" xfId="10" xr:uid="{980B44B0-AF39-4E71-91EC-5A50CE8349EA}"/>
    <cellStyle name="Обычный 4 2" xfId="28" xr:uid="{26686622-4043-4BFF-BCE5-01FDAD4BB2BC}"/>
    <cellStyle name="Финансовый 2" xfId="5" xr:uid="{543B7BFF-FBBC-4AF6-9856-64EFD32C50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DFD46-1FE1-4696-9034-AFC53C3CFB9D}">
  <dimension ref="A1:F96"/>
  <sheetViews>
    <sheetView showGridLines="0" topLeftCell="A62" workbookViewId="0">
      <selection activeCell="E76" sqref="E76"/>
    </sheetView>
  </sheetViews>
  <sheetFormatPr defaultRowHeight="13.2"/>
  <cols>
    <col min="1" max="1" width="10.6640625" style="1" customWidth="1"/>
    <col min="2" max="2" width="25.6640625" style="2" customWidth="1"/>
    <col min="3" max="3" width="25.33203125" customWidth="1"/>
    <col min="4" max="4" width="20.5546875" customWidth="1"/>
    <col min="5" max="5" width="17.5546875" customWidth="1"/>
    <col min="6" max="6" width="10.6640625" customWidth="1"/>
    <col min="257" max="257" width="10.6640625" customWidth="1"/>
    <col min="258" max="258" width="25.6640625" customWidth="1"/>
    <col min="259" max="259" width="25.33203125" customWidth="1"/>
    <col min="260" max="260" width="20.5546875" customWidth="1"/>
    <col min="261" max="261" width="17.5546875" customWidth="1"/>
    <col min="262" max="262" width="10.6640625" customWidth="1"/>
    <col min="513" max="513" width="10.6640625" customWidth="1"/>
    <col min="514" max="514" width="25.6640625" customWidth="1"/>
    <col min="515" max="515" width="25.33203125" customWidth="1"/>
    <col min="516" max="516" width="20.5546875" customWidth="1"/>
    <col min="517" max="517" width="17.5546875" customWidth="1"/>
    <col min="518" max="518" width="10.6640625" customWidth="1"/>
    <col min="769" max="769" width="10.6640625" customWidth="1"/>
    <col min="770" max="770" width="25.6640625" customWidth="1"/>
    <col min="771" max="771" width="25.33203125" customWidth="1"/>
    <col min="772" max="772" width="20.5546875" customWidth="1"/>
    <col min="773" max="773" width="17.5546875" customWidth="1"/>
    <col min="774" max="774" width="10.6640625" customWidth="1"/>
    <col min="1025" max="1025" width="10.6640625" customWidth="1"/>
    <col min="1026" max="1026" width="25.6640625" customWidth="1"/>
    <col min="1027" max="1027" width="25.33203125" customWidth="1"/>
    <col min="1028" max="1028" width="20.5546875" customWidth="1"/>
    <col min="1029" max="1029" width="17.5546875" customWidth="1"/>
    <col min="1030" max="1030" width="10.6640625" customWidth="1"/>
    <col min="1281" max="1281" width="10.6640625" customWidth="1"/>
    <col min="1282" max="1282" width="25.6640625" customWidth="1"/>
    <col min="1283" max="1283" width="25.33203125" customWidth="1"/>
    <col min="1284" max="1284" width="20.5546875" customWidth="1"/>
    <col min="1285" max="1285" width="17.5546875" customWidth="1"/>
    <col min="1286" max="1286" width="10.6640625" customWidth="1"/>
    <col min="1537" max="1537" width="10.6640625" customWidth="1"/>
    <col min="1538" max="1538" width="25.6640625" customWidth="1"/>
    <col min="1539" max="1539" width="25.33203125" customWidth="1"/>
    <col min="1540" max="1540" width="20.5546875" customWidth="1"/>
    <col min="1541" max="1541" width="17.5546875" customWidth="1"/>
    <col min="1542" max="1542" width="10.6640625" customWidth="1"/>
    <col min="1793" max="1793" width="10.6640625" customWidth="1"/>
    <col min="1794" max="1794" width="25.6640625" customWidth="1"/>
    <col min="1795" max="1795" width="25.33203125" customWidth="1"/>
    <col min="1796" max="1796" width="20.5546875" customWidth="1"/>
    <col min="1797" max="1797" width="17.5546875" customWidth="1"/>
    <col min="1798" max="1798" width="10.6640625" customWidth="1"/>
    <col min="2049" max="2049" width="10.6640625" customWidth="1"/>
    <col min="2050" max="2050" width="25.6640625" customWidth="1"/>
    <col min="2051" max="2051" width="25.33203125" customWidth="1"/>
    <col min="2052" max="2052" width="20.5546875" customWidth="1"/>
    <col min="2053" max="2053" width="17.5546875" customWidth="1"/>
    <col min="2054" max="2054" width="10.6640625" customWidth="1"/>
    <col min="2305" max="2305" width="10.6640625" customWidth="1"/>
    <col min="2306" max="2306" width="25.6640625" customWidth="1"/>
    <col min="2307" max="2307" width="25.33203125" customWidth="1"/>
    <col min="2308" max="2308" width="20.5546875" customWidth="1"/>
    <col min="2309" max="2309" width="17.5546875" customWidth="1"/>
    <col min="2310" max="2310" width="10.6640625" customWidth="1"/>
    <col min="2561" max="2561" width="10.6640625" customWidth="1"/>
    <col min="2562" max="2562" width="25.6640625" customWidth="1"/>
    <col min="2563" max="2563" width="25.33203125" customWidth="1"/>
    <col min="2564" max="2564" width="20.5546875" customWidth="1"/>
    <col min="2565" max="2565" width="17.5546875" customWidth="1"/>
    <col min="2566" max="2566" width="10.6640625" customWidth="1"/>
    <col min="2817" max="2817" width="10.6640625" customWidth="1"/>
    <col min="2818" max="2818" width="25.6640625" customWidth="1"/>
    <col min="2819" max="2819" width="25.33203125" customWidth="1"/>
    <col min="2820" max="2820" width="20.5546875" customWidth="1"/>
    <col min="2821" max="2821" width="17.5546875" customWidth="1"/>
    <col min="2822" max="2822" width="10.6640625" customWidth="1"/>
    <col min="3073" max="3073" width="10.6640625" customWidth="1"/>
    <col min="3074" max="3074" width="25.6640625" customWidth="1"/>
    <col min="3075" max="3075" width="25.33203125" customWidth="1"/>
    <col min="3076" max="3076" width="20.5546875" customWidth="1"/>
    <col min="3077" max="3077" width="17.5546875" customWidth="1"/>
    <col min="3078" max="3078" width="10.6640625" customWidth="1"/>
    <col min="3329" max="3329" width="10.6640625" customWidth="1"/>
    <col min="3330" max="3330" width="25.6640625" customWidth="1"/>
    <col min="3331" max="3331" width="25.33203125" customWidth="1"/>
    <col min="3332" max="3332" width="20.5546875" customWidth="1"/>
    <col min="3333" max="3333" width="17.5546875" customWidth="1"/>
    <col min="3334" max="3334" width="10.6640625" customWidth="1"/>
    <col min="3585" max="3585" width="10.6640625" customWidth="1"/>
    <col min="3586" max="3586" width="25.6640625" customWidth="1"/>
    <col min="3587" max="3587" width="25.33203125" customWidth="1"/>
    <col min="3588" max="3588" width="20.5546875" customWidth="1"/>
    <col min="3589" max="3589" width="17.5546875" customWidth="1"/>
    <col min="3590" max="3590" width="10.6640625" customWidth="1"/>
    <col min="3841" max="3841" width="10.6640625" customWidth="1"/>
    <col min="3842" max="3842" width="25.6640625" customWidth="1"/>
    <col min="3843" max="3843" width="25.33203125" customWidth="1"/>
    <col min="3844" max="3844" width="20.5546875" customWidth="1"/>
    <col min="3845" max="3845" width="17.5546875" customWidth="1"/>
    <col min="3846" max="3846" width="10.6640625" customWidth="1"/>
    <col min="4097" max="4097" width="10.6640625" customWidth="1"/>
    <col min="4098" max="4098" width="25.6640625" customWidth="1"/>
    <col min="4099" max="4099" width="25.33203125" customWidth="1"/>
    <col min="4100" max="4100" width="20.5546875" customWidth="1"/>
    <col min="4101" max="4101" width="17.5546875" customWidth="1"/>
    <col min="4102" max="4102" width="10.6640625" customWidth="1"/>
    <col min="4353" max="4353" width="10.6640625" customWidth="1"/>
    <col min="4354" max="4354" width="25.6640625" customWidth="1"/>
    <col min="4355" max="4355" width="25.33203125" customWidth="1"/>
    <col min="4356" max="4356" width="20.5546875" customWidth="1"/>
    <col min="4357" max="4357" width="17.5546875" customWidth="1"/>
    <col min="4358" max="4358" width="10.6640625" customWidth="1"/>
    <col min="4609" max="4609" width="10.6640625" customWidth="1"/>
    <col min="4610" max="4610" width="25.6640625" customWidth="1"/>
    <col min="4611" max="4611" width="25.33203125" customWidth="1"/>
    <col min="4612" max="4612" width="20.5546875" customWidth="1"/>
    <col min="4613" max="4613" width="17.5546875" customWidth="1"/>
    <col min="4614" max="4614" width="10.6640625" customWidth="1"/>
    <col min="4865" max="4865" width="10.6640625" customWidth="1"/>
    <col min="4866" max="4866" width="25.6640625" customWidth="1"/>
    <col min="4867" max="4867" width="25.33203125" customWidth="1"/>
    <col min="4868" max="4868" width="20.5546875" customWidth="1"/>
    <col min="4869" max="4869" width="17.5546875" customWidth="1"/>
    <col min="4870" max="4870" width="10.6640625" customWidth="1"/>
    <col min="5121" max="5121" width="10.6640625" customWidth="1"/>
    <col min="5122" max="5122" width="25.6640625" customWidth="1"/>
    <col min="5123" max="5123" width="25.33203125" customWidth="1"/>
    <col min="5124" max="5124" width="20.5546875" customWidth="1"/>
    <col min="5125" max="5125" width="17.5546875" customWidth="1"/>
    <col min="5126" max="5126" width="10.6640625" customWidth="1"/>
    <col min="5377" max="5377" width="10.6640625" customWidth="1"/>
    <col min="5378" max="5378" width="25.6640625" customWidth="1"/>
    <col min="5379" max="5379" width="25.33203125" customWidth="1"/>
    <col min="5380" max="5380" width="20.5546875" customWidth="1"/>
    <col min="5381" max="5381" width="17.5546875" customWidth="1"/>
    <col min="5382" max="5382" width="10.6640625" customWidth="1"/>
    <col min="5633" max="5633" width="10.6640625" customWidth="1"/>
    <col min="5634" max="5634" width="25.6640625" customWidth="1"/>
    <col min="5635" max="5635" width="25.33203125" customWidth="1"/>
    <col min="5636" max="5636" width="20.5546875" customWidth="1"/>
    <col min="5637" max="5637" width="17.5546875" customWidth="1"/>
    <col min="5638" max="5638" width="10.6640625" customWidth="1"/>
    <col min="5889" max="5889" width="10.6640625" customWidth="1"/>
    <col min="5890" max="5890" width="25.6640625" customWidth="1"/>
    <col min="5891" max="5891" width="25.33203125" customWidth="1"/>
    <col min="5892" max="5892" width="20.5546875" customWidth="1"/>
    <col min="5893" max="5893" width="17.5546875" customWidth="1"/>
    <col min="5894" max="5894" width="10.6640625" customWidth="1"/>
    <col min="6145" max="6145" width="10.6640625" customWidth="1"/>
    <col min="6146" max="6146" width="25.6640625" customWidth="1"/>
    <col min="6147" max="6147" width="25.33203125" customWidth="1"/>
    <col min="6148" max="6148" width="20.5546875" customWidth="1"/>
    <col min="6149" max="6149" width="17.5546875" customWidth="1"/>
    <col min="6150" max="6150" width="10.6640625" customWidth="1"/>
    <col min="6401" max="6401" width="10.6640625" customWidth="1"/>
    <col min="6402" max="6402" width="25.6640625" customWidth="1"/>
    <col min="6403" max="6403" width="25.33203125" customWidth="1"/>
    <col min="6404" max="6404" width="20.5546875" customWidth="1"/>
    <col min="6405" max="6405" width="17.5546875" customWidth="1"/>
    <col min="6406" max="6406" width="10.6640625" customWidth="1"/>
    <col min="6657" max="6657" width="10.6640625" customWidth="1"/>
    <col min="6658" max="6658" width="25.6640625" customWidth="1"/>
    <col min="6659" max="6659" width="25.33203125" customWidth="1"/>
    <col min="6660" max="6660" width="20.5546875" customWidth="1"/>
    <col min="6661" max="6661" width="17.5546875" customWidth="1"/>
    <col min="6662" max="6662" width="10.6640625" customWidth="1"/>
    <col min="6913" max="6913" width="10.6640625" customWidth="1"/>
    <col min="6914" max="6914" width="25.6640625" customWidth="1"/>
    <col min="6915" max="6915" width="25.33203125" customWidth="1"/>
    <col min="6916" max="6916" width="20.5546875" customWidth="1"/>
    <col min="6917" max="6917" width="17.5546875" customWidth="1"/>
    <col min="6918" max="6918" width="10.6640625" customWidth="1"/>
    <col min="7169" max="7169" width="10.6640625" customWidth="1"/>
    <col min="7170" max="7170" width="25.6640625" customWidth="1"/>
    <col min="7171" max="7171" width="25.33203125" customWidth="1"/>
    <col min="7172" max="7172" width="20.5546875" customWidth="1"/>
    <col min="7173" max="7173" width="17.5546875" customWidth="1"/>
    <col min="7174" max="7174" width="10.6640625" customWidth="1"/>
    <col min="7425" max="7425" width="10.6640625" customWidth="1"/>
    <col min="7426" max="7426" width="25.6640625" customWidth="1"/>
    <col min="7427" max="7427" width="25.33203125" customWidth="1"/>
    <col min="7428" max="7428" width="20.5546875" customWidth="1"/>
    <col min="7429" max="7429" width="17.5546875" customWidth="1"/>
    <col min="7430" max="7430" width="10.6640625" customWidth="1"/>
    <col min="7681" max="7681" width="10.6640625" customWidth="1"/>
    <col min="7682" max="7682" width="25.6640625" customWidth="1"/>
    <col min="7683" max="7683" width="25.33203125" customWidth="1"/>
    <col min="7684" max="7684" width="20.5546875" customWidth="1"/>
    <col min="7685" max="7685" width="17.5546875" customWidth="1"/>
    <col min="7686" max="7686" width="10.6640625" customWidth="1"/>
    <col min="7937" max="7937" width="10.6640625" customWidth="1"/>
    <col min="7938" max="7938" width="25.6640625" customWidth="1"/>
    <col min="7939" max="7939" width="25.33203125" customWidth="1"/>
    <col min="7940" max="7940" width="20.5546875" customWidth="1"/>
    <col min="7941" max="7941" width="17.5546875" customWidth="1"/>
    <col min="7942" max="7942" width="10.6640625" customWidth="1"/>
    <col min="8193" max="8193" width="10.6640625" customWidth="1"/>
    <col min="8194" max="8194" width="25.6640625" customWidth="1"/>
    <col min="8195" max="8195" width="25.33203125" customWidth="1"/>
    <col min="8196" max="8196" width="20.5546875" customWidth="1"/>
    <col min="8197" max="8197" width="17.5546875" customWidth="1"/>
    <col min="8198" max="8198" width="10.6640625" customWidth="1"/>
    <col min="8449" max="8449" width="10.6640625" customWidth="1"/>
    <col min="8450" max="8450" width="25.6640625" customWidth="1"/>
    <col min="8451" max="8451" width="25.33203125" customWidth="1"/>
    <col min="8452" max="8452" width="20.5546875" customWidth="1"/>
    <col min="8453" max="8453" width="17.5546875" customWidth="1"/>
    <col min="8454" max="8454" width="10.6640625" customWidth="1"/>
    <col min="8705" max="8705" width="10.6640625" customWidth="1"/>
    <col min="8706" max="8706" width="25.6640625" customWidth="1"/>
    <col min="8707" max="8707" width="25.33203125" customWidth="1"/>
    <col min="8708" max="8708" width="20.5546875" customWidth="1"/>
    <col min="8709" max="8709" width="17.5546875" customWidth="1"/>
    <col min="8710" max="8710" width="10.6640625" customWidth="1"/>
    <col min="8961" max="8961" width="10.6640625" customWidth="1"/>
    <col min="8962" max="8962" width="25.6640625" customWidth="1"/>
    <col min="8963" max="8963" width="25.33203125" customWidth="1"/>
    <col min="8964" max="8964" width="20.5546875" customWidth="1"/>
    <col min="8965" max="8965" width="17.5546875" customWidth="1"/>
    <col min="8966" max="8966" width="10.6640625" customWidth="1"/>
    <col min="9217" max="9217" width="10.6640625" customWidth="1"/>
    <col min="9218" max="9218" width="25.6640625" customWidth="1"/>
    <col min="9219" max="9219" width="25.33203125" customWidth="1"/>
    <col min="9220" max="9220" width="20.5546875" customWidth="1"/>
    <col min="9221" max="9221" width="17.5546875" customWidth="1"/>
    <col min="9222" max="9222" width="10.6640625" customWidth="1"/>
    <col min="9473" max="9473" width="10.6640625" customWidth="1"/>
    <col min="9474" max="9474" width="25.6640625" customWidth="1"/>
    <col min="9475" max="9475" width="25.33203125" customWidth="1"/>
    <col min="9476" max="9476" width="20.5546875" customWidth="1"/>
    <col min="9477" max="9477" width="17.5546875" customWidth="1"/>
    <col min="9478" max="9478" width="10.6640625" customWidth="1"/>
    <col min="9729" max="9729" width="10.6640625" customWidth="1"/>
    <col min="9730" max="9730" width="25.6640625" customWidth="1"/>
    <col min="9731" max="9731" width="25.33203125" customWidth="1"/>
    <col min="9732" max="9732" width="20.5546875" customWidth="1"/>
    <col min="9733" max="9733" width="17.5546875" customWidth="1"/>
    <col min="9734" max="9734" width="10.6640625" customWidth="1"/>
    <col min="9985" max="9985" width="10.6640625" customWidth="1"/>
    <col min="9986" max="9986" width="25.6640625" customWidth="1"/>
    <col min="9987" max="9987" width="25.33203125" customWidth="1"/>
    <col min="9988" max="9988" width="20.5546875" customWidth="1"/>
    <col min="9989" max="9989" width="17.5546875" customWidth="1"/>
    <col min="9990" max="9990" width="10.6640625" customWidth="1"/>
    <col min="10241" max="10241" width="10.6640625" customWidth="1"/>
    <col min="10242" max="10242" width="25.6640625" customWidth="1"/>
    <col min="10243" max="10243" width="25.33203125" customWidth="1"/>
    <col min="10244" max="10244" width="20.5546875" customWidth="1"/>
    <col min="10245" max="10245" width="17.5546875" customWidth="1"/>
    <col min="10246" max="10246" width="10.6640625" customWidth="1"/>
    <col min="10497" max="10497" width="10.6640625" customWidth="1"/>
    <col min="10498" max="10498" width="25.6640625" customWidth="1"/>
    <col min="10499" max="10499" width="25.33203125" customWidth="1"/>
    <col min="10500" max="10500" width="20.5546875" customWidth="1"/>
    <col min="10501" max="10501" width="17.5546875" customWidth="1"/>
    <col min="10502" max="10502" width="10.6640625" customWidth="1"/>
    <col min="10753" max="10753" width="10.6640625" customWidth="1"/>
    <col min="10754" max="10754" width="25.6640625" customWidth="1"/>
    <col min="10755" max="10755" width="25.33203125" customWidth="1"/>
    <col min="10756" max="10756" width="20.5546875" customWidth="1"/>
    <col min="10757" max="10757" width="17.5546875" customWidth="1"/>
    <col min="10758" max="10758" width="10.6640625" customWidth="1"/>
    <col min="11009" max="11009" width="10.6640625" customWidth="1"/>
    <col min="11010" max="11010" width="25.6640625" customWidth="1"/>
    <col min="11011" max="11011" width="25.33203125" customWidth="1"/>
    <col min="11012" max="11012" width="20.5546875" customWidth="1"/>
    <col min="11013" max="11013" width="17.5546875" customWidth="1"/>
    <col min="11014" max="11014" width="10.6640625" customWidth="1"/>
    <col min="11265" max="11265" width="10.6640625" customWidth="1"/>
    <col min="11266" max="11266" width="25.6640625" customWidth="1"/>
    <col min="11267" max="11267" width="25.33203125" customWidth="1"/>
    <col min="11268" max="11268" width="20.5546875" customWidth="1"/>
    <col min="11269" max="11269" width="17.5546875" customWidth="1"/>
    <col min="11270" max="11270" width="10.6640625" customWidth="1"/>
    <col min="11521" max="11521" width="10.6640625" customWidth="1"/>
    <col min="11522" max="11522" width="25.6640625" customWidth="1"/>
    <col min="11523" max="11523" width="25.33203125" customWidth="1"/>
    <col min="11524" max="11524" width="20.5546875" customWidth="1"/>
    <col min="11525" max="11525" width="17.5546875" customWidth="1"/>
    <col min="11526" max="11526" width="10.6640625" customWidth="1"/>
    <col min="11777" max="11777" width="10.6640625" customWidth="1"/>
    <col min="11778" max="11778" width="25.6640625" customWidth="1"/>
    <col min="11779" max="11779" width="25.33203125" customWidth="1"/>
    <col min="11780" max="11780" width="20.5546875" customWidth="1"/>
    <col min="11781" max="11781" width="17.5546875" customWidth="1"/>
    <col min="11782" max="11782" width="10.6640625" customWidth="1"/>
    <col min="12033" max="12033" width="10.6640625" customWidth="1"/>
    <col min="12034" max="12034" width="25.6640625" customWidth="1"/>
    <col min="12035" max="12035" width="25.33203125" customWidth="1"/>
    <col min="12036" max="12036" width="20.5546875" customWidth="1"/>
    <col min="12037" max="12037" width="17.5546875" customWidth="1"/>
    <col min="12038" max="12038" width="10.6640625" customWidth="1"/>
    <col min="12289" max="12289" width="10.6640625" customWidth="1"/>
    <col min="12290" max="12290" width="25.6640625" customWidth="1"/>
    <col min="12291" max="12291" width="25.33203125" customWidth="1"/>
    <col min="12292" max="12292" width="20.5546875" customWidth="1"/>
    <col min="12293" max="12293" width="17.5546875" customWidth="1"/>
    <col min="12294" max="12294" width="10.6640625" customWidth="1"/>
    <col min="12545" max="12545" width="10.6640625" customWidth="1"/>
    <col min="12546" max="12546" width="25.6640625" customWidth="1"/>
    <col min="12547" max="12547" width="25.33203125" customWidth="1"/>
    <col min="12548" max="12548" width="20.5546875" customWidth="1"/>
    <col min="12549" max="12549" width="17.5546875" customWidth="1"/>
    <col min="12550" max="12550" width="10.6640625" customWidth="1"/>
    <col min="12801" max="12801" width="10.6640625" customWidth="1"/>
    <col min="12802" max="12802" width="25.6640625" customWidth="1"/>
    <col min="12803" max="12803" width="25.33203125" customWidth="1"/>
    <col min="12804" max="12804" width="20.5546875" customWidth="1"/>
    <col min="12805" max="12805" width="17.5546875" customWidth="1"/>
    <col min="12806" max="12806" width="10.6640625" customWidth="1"/>
    <col min="13057" max="13057" width="10.6640625" customWidth="1"/>
    <col min="13058" max="13058" width="25.6640625" customWidth="1"/>
    <col min="13059" max="13059" width="25.33203125" customWidth="1"/>
    <col min="13060" max="13060" width="20.5546875" customWidth="1"/>
    <col min="13061" max="13061" width="17.5546875" customWidth="1"/>
    <col min="13062" max="13062" width="10.6640625" customWidth="1"/>
    <col min="13313" max="13313" width="10.6640625" customWidth="1"/>
    <col min="13314" max="13314" width="25.6640625" customWidth="1"/>
    <col min="13315" max="13315" width="25.33203125" customWidth="1"/>
    <col min="13316" max="13316" width="20.5546875" customWidth="1"/>
    <col min="13317" max="13317" width="17.5546875" customWidth="1"/>
    <col min="13318" max="13318" width="10.6640625" customWidth="1"/>
    <col min="13569" max="13569" width="10.6640625" customWidth="1"/>
    <col min="13570" max="13570" width="25.6640625" customWidth="1"/>
    <col min="13571" max="13571" width="25.33203125" customWidth="1"/>
    <col min="13572" max="13572" width="20.5546875" customWidth="1"/>
    <col min="13573" max="13573" width="17.5546875" customWidth="1"/>
    <col min="13574" max="13574" width="10.6640625" customWidth="1"/>
    <col min="13825" max="13825" width="10.6640625" customWidth="1"/>
    <col min="13826" max="13826" width="25.6640625" customWidth="1"/>
    <col min="13827" max="13827" width="25.33203125" customWidth="1"/>
    <col min="13828" max="13828" width="20.5546875" customWidth="1"/>
    <col min="13829" max="13829" width="17.5546875" customWidth="1"/>
    <col min="13830" max="13830" width="10.6640625" customWidth="1"/>
    <col min="14081" max="14081" width="10.6640625" customWidth="1"/>
    <col min="14082" max="14082" width="25.6640625" customWidth="1"/>
    <col min="14083" max="14083" width="25.33203125" customWidth="1"/>
    <col min="14084" max="14084" width="20.5546875" customWidth="1"/>
    <col min="14085" max="14085" width="17.5546875" customWidth="1"/>
    <col min="14086" max="14086" width="10.6640625" customWidth="1"/>
    <col min="14337" max="14337" width="10.6640625" customWidth="1"/>
    <col min="14338" max="14338" width="25.6640625" customWidth="1"/>
    <col min="14339" max="14339" width="25.33203125" customWidth="1"/>
    <col min="14340" max="14340" width="20.5546875" customWidth="1"/>
    <col min="14341" max="14341" width="17.5546875" customWidth="1"/>
    <col min="14342" max="14342" width="10.6640625" customWidth="1"/>
    <col min="14593" max="14593" width="10.6640625" customWidth="1"/>
    <col min="14594" max="14594" width="25.6640625" customWidth="1"/>
    <col min="14595" max="14595" width="25.33203125" customWidth="1"/>
    <col min="14596" max="14596" width="20.5546875" customWidth="1"/>
    <col min="14597" max="14597" width="17.5546875" customWidth="1"/>
    <col min="14598" max="14598" width="10.6640625" customWidth="1"/>
    <col min="14849" max="14849" width="10.6640625" customWidth="1"/>
    <col min="14850" max="14850" width="25.6640625" customWidth="1"/>
    <col min="14851" max="14851" width="25.33203125" customWidth="1"/>
    <col min="14852" max="14852" width="20.5546875" customWidth="1"/>
    <col min="14853" max="14853" width="17.5546875" customWidth="1"/>
    <col min="14854" max="14854" width="10.6640625" customWidth="1"/>
    <col min="15105" max="15105" width="10.6640625" customWidth="1"/>
    <col min="15106" max="15106" width="25.6640625" customWidth="1"/>
    <col min="15107" max="15107" width="25.33203125" customWidth="1"/>
    <col min="15108" max="15108" width="20.5546875" customWidth="1"/>
    <col min="15109" max="15109" width="17.5546875" customWidth="1"/>
    <col min="15110" max="15110" width="10.6640625" customWidth="1"/>
    <col min="15361" max="15361" width="10.6640625" customWidth="1"/>
    <col min="15362" max="15362" width="25.6640625" customWidth="1"/>
    <col min="15363" max="15363" width="25.33203125" customWidth="1"/>
    <col min="15364" max="15364" width="20.5546875" customWidth="1"/>
    <col min="15365" max="15365" width="17.5546875" customWidth="1"/>
    <col min="15366" max="15366" width="10.6640625" customWidth="1"/>
    <col min="15617" max="15617" width="10.6640625" customWidth="1"/>
    <col min="15618" max="15618" width="25.6640625" customWidth="1"/>
    <col min="15619" max="15619" width="25.33203125" customWidth="1"/>
    <col min="15620" max="15620" width="20.5546875" customWidth="1"/>
    <col min="15621" max="15621" width="17.5546875" customWidth="1"/>
    <col min="15622" max="15622" width="10.6640625" customWidth="1"/>
    <col min="15873" max="15873" width="10.6640625" customWidth="1"/>
    <col min="15874" max="15874" width="25.6640625" customWidth="1"/>
    <col min="15875" max="15875" width="25.33203125" customWidth="1"/>
    <col min="15876" max="15876" width="20.5546875" customWidth="1"/>
    <col min="15877" max="15877" width="17.5546875" customWidth="1"/>
    <col min="15878" max="15878" width="10.6640625" customWidth="1"/>
    <col min="16129" max="16129" width="10.6640625" customWidth="1"/>
    <col min="16130" max="16130" width="25.6640625" customWidth="1"/>
    <col min="16131" max="16131" width="25.33203125" customWidth="1"/>
    <col min="16132" max="16132" width="20.5546875" customWidth="1"/>
    <col min="16133" max="16133" width="17.5546875" customWidth="1"/>
    <col min="16134" max="16134" width="10.6640625" customWidth="1"/>
  </cols>
  <sheetData>
    <row r="1" spans="1:5" ht="31.5" customHeight="1" thickBot="1"/>
    <row r="2" spans="1:5" s="8" customFormat="1" ht="31.5" customHeight="1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</row>
    <row r="3" spans="1:5" s="11" customFormat="1">
      <c r="A3" s="9"/>
      <c r="B3" s="10"/>
      <c r="D3" s="12"/>
    </row>
    <row r="4" spans="1:5" s="17" customFormat="1" ht="39.6">
      <c r="A4" s="13" t="s">
        <v>5</v>
      </c>
      <c r="B4" s="14" t="s">
        <v>6</v>
      </c>
      <c r="C4" s="15"/>
      <c r="D4" s="15" t="s">
        <v>7</v>
      </c>
      <c r="E4" s="16">
        <f>65.12*3.1-E5</f>
        <v>191.97200000000001</v>
      </c>
    </row>
    <row r="5" spans="1:5" s="17" customFormat="1" ht="26.4">
      <c r="A5" s="13"/>
      <c r="B5" s="14" t="s">
        <v>8</v>
      </c>
      <c r="C5" s="15"/>
      <c r="D5" s="15" t="s">
        <v>7</v>
      </c>
      <c r="E5" s="16">
        <f>0.9*2.2*5</f>
        <v>9.9</v>
      </c>
    </row>
    <row r="6" spans="1:5" s="17" customFormat="1" ht="13.8">
      <c r="A6" s="13"/>
      <c r="B6" s="14" t="s">
        <v>9</v>
      </c>
      <c r="C6" s="15"/>
      <c r="D6" s="18" t="s">
        <v>10</v>
      </c>
      <c r="E6" s="16">
        <f>2.2*2*5+0.9*5</f>
        <v>26.5</v>
      </c>
    </row>
    <row r="7" spans="1:5" s="17" customFormat="1" ht="52.8">
      <c r="A7" s="13"/>
      <c r="B7" s="14" t="s">
        <v>11</v>
      </c>
      <c r="C7" s="15"/>
      <c r="D7" s="15" t="s">
        <v>7</v>
      </c>
      <c r="E7" s="16">
        <f>38.54*3.05</f>
        <v>117.547</v>
      </c>
    </row>
    <row r="8" spans="1:5" s="17" customFormat="1" ht="39.6">
      <c r="A8" s="13"/>
      <c r="B8" s="14" t="s">
        <v>12</v>
      </c>
      <c r="C8" s="15"/>
      <c r="D8" s="15" t="s">
        <v>7</v>
      </c>
      <c r="E8" s="16">
        <f>0.8*2.2*3+1.02*2.2</f>
        <v>7.5240000000000009</v>
      </c>
    </row>
    <row r="9" spans="1:5" s="17" customFormat="1" ht="26.4">
      <c r="A9" s="13"/>
      <c r="B9" s="14" t="s">
        <v>13</v>
      </c>
      <c r="C9" s="15"/>
      <c r="D9" s="18" t="s">
        <v>10</v>
      </c>
      <c r="E9" s="16">
        <f>2.2*2*3+0.8*3+1.02+2.2*2</f>
        <v>21.020000000000003</v>
      </c>
    </row>
    <row r="10" spans="1:5" s="17" customFormat="1" ht="52.8">
      <c r="A10" s="19"/>
      <c r="B10" s="14" t="s">
        <v>14</v>
      </c>
      <c r="C10" s="18"/>
      <c r="D10" s="18" t="s">
        <v>7</v>
      </c>
      <c r="E10" s="16">
        <f>18.83*3.05</f>
        <v>57.431499999999993</v>
      </c>
    </row>
    <row r="11" spans="1:5" s="17" customFormat="1" ht="39.6">
      <c r="A11" s="19"/>
      <c r="B11" s="14" t="s">
        <v>15</v>
      </c>
      <c r="C11" s="15"/>
      <c r="D11" s="15" t="s">
        <v>7</v>
      </c>
      <c r="E11" s="16">
        <f>0.9*2.2*6</f>
        <v>11.88</v>
      </c>
    </row>
    <row r="12" spans="1:5" s="17" customFormat="1">
      <c r="A12" s="19"/>
      <c r="B12" s="14" t="s">
        <v>9</v>
      </c>
      <c r="C12" s="15"/>
      <c r="D12" s="18" t="s">
        <v>10</v>
      </c>
      <c r="E12" s="16">
        <f>2.2*6+0.9*6</f>
        <v>18.600000000000001</v>
      </c>
    </row>
    <row r="13" spans="1:5" s="17" customFormat="1" ht="52.8">
      <c r="A13" s="19"/>
      <c r="B13" s="14" t="s">
        <v>16</v>
      </c>
      <c r="C13" s="15"/>
      <c r="D13" s="15" t="s">
        <v>7</v>
      </c>
      <c r="E13" s="16">
        <f>695.25*3</f>
        <v>2085.75</v>
      </c>
    </row>
    <row r="14" spans="1:5" s="17" customFormat="1">
      <c r="A14" s="19"/>
      <c r="B14" s="14" t="s">
        <v>17</v>
      </c>
      <c r="C14" s="15"/>
      <c r="D14" s="15" t="s">
        <v>7</v>
      </c>
      <c r="E14" s="16">
        <f>2.48*2.1+0.88*2.4+1.07*2.4+1.4*2.3+1.81*2.3+1.81*2.3+1.76*2.3+1.89*2.3+1.81*2.3+1.7*1.73*16+1.4*2.8+1.4*3.25+1.4*3.25+1.4*2.8+1.3531*1.78+1.44*1.78+1.4*1.78+1.45*2.3+1.36*1.78+1.38*1.78+1.35*1.78+1.63*1.73+1.68*1.81+1.6*1.73+1.7*1.73+1.35*2.3+1.7*1.73*20+1.43*2.98+1.45*2.98+1.41*2.98+1.78*2.3*5+1.62*0.95+1.6*2.4+0.96*2.4+0.8*2.2*15</f>
        <v>256.89881800000001</v>
      </c>
    </row>
    <row r="15" spans="1:5" s="17" customFormat="1" ht="52.8">
      <c r="A15" s="19"/>
      <c r="B15" s="14" t="s">
        <v>18</v>
      </c>
      <c r="C15" s="15"/>
      <c r="D15" s="15" t="s">
        <v>7</v>
      </c>
      <c r="E15" s="16">
        <f>33.75*3</f>
        <v>101.25</v>
      </c>
    </row>
    <row r="16" spans="1:5" s="17" customFormat="1">
      <c r="A16" s="19"/>
      <c r="B16" s="14" t="s">
        <v>19</v>
      </c>
      <c r="C16" s="18" t="s">
        <v>20</v>
      </c>
      <c r="D16" s="15" t="s">
        <v>7</v>
      </c>
      <c r="E16" s="16">
        <f>846.081*3</f>
        <v>2538.2429999999999</v>
      </c>
    </row>
    <row r="17" spans="1:6" s="17" customFormat="1">
      <c r="A17" s="19"/>
      <c r="B17" s="14" t="s">
        <v>19</v>
      </c>
      <c r="C17" s="18" t="s">
        <v>21</v>
      </c>
      <c r="D17" s="15" t="s">
        <v>7</v>
      </c>
      <c r="E17" s="16">
        <f>E16-E14-59.31*3</f>
        <v>2103.414182</v>
      </c>
    </row>
    <row r="18" spans="1:6" s="17" customFormat="1">
      <c r="A18" s="19"/>
      <c r="B18" s="14" t="s">
        <v>19</v>
      </c>
      <c r="C18" s="18" t="s">
        <v>21</v>
      </c>
      <c r="D18" s="18" t="s">
        <v>10</v>
      </c>
      <c r="E18" s="16">
        <f>3*111+F18</f>
        <v>892.58619999999996</v>
      </c>
      <c r="F18" s="16">
        <f>2.48+2.1*2+0.88+2.4*2+1.07+2.4*2+1.4+2.3*2+1.81+2.3*2+1.81+2.3*2+1.76+2.3*2+1.89+2.3*2+1.81+2.3*2+(1.7*2+1.73*2)*16+1.4+2.8*2+1.4+3.25*2+1.4+3.25*2+1.4+2.8*2+1.3531*2+1.78*2+1.44*2+1.78*2+1.4*2+1.78*2+1.45+2.3*2+1.36*2+1.78*2+1.38*2+1.78*2+1.35*2+1.78*2+1.63*2+1.73*2+1.68*2+1.81*2+1.6*2+1.73*2+1.7*2+1.73*2+1.35+2.3*2+(1.7*2+1.73*2)*20+1.43+2.98*2+1.45+2.98*2+1.41+2.98*2+(1.78+2.3*2)*5+1.62*2+0.95*2+1.6+2.4*2+0.96+2.4*2+(0.8+2.2*2)*15</f>
        <v>559.58619999999996</v>
      </c>
    </row>
    <row r="19" spans="1:6" s="17" customFormat="1" ht="26.4">
      <c r="A19" s="19"/>
      <c r="B19" s="14" t="s">
        <v>22</v>
      </c>
      <c r="C19" s="18" t="s">
        <v>23</v>
      </c>
      <c r="D19" s="15" t="s">
        <v>7</v>
      </c>
      <c r="E19" s="16">
        <f>104*3</f>
        <v>312</v>
      </c>
    </row>
    <row r="20" spans="1:6" s="17" customFormat="1">
      <c r="A20" s="19"/>
      <c r="B20" s="14"/>
      <c r="C20" s="18"/>
      <c r="D20" s="18"/>
      <c r="E20" s="16"/>
    </row>
    <row r="21" spans="1:6" s="17" customFormat="1" ht="39.6">
      <c r="A21" s="13" t="s">
        <v>24</v>
      </c>
      <c r="B21" s="14" t="s">
        <v>6</v>
      </c>
      <c r="C21" s="15"/>
      <c r="D21" s="15" t="s">
        <v>7</v>
      </c>
      <c r="E21" s="16">
        <f>58.83*3.05-E22</f>
        <v>167.55149999999998</v>
      </c>
    </row>
    <row r="22" spans="1:6" s="17" customFormat="1" ht="26.4">
      <c r="A22" s="13"/>
      <c r="B22" s="14" t="s">
        <v>8</v>
      </c>
      <c r="C22" s="15"/>
      <c r="D22" s="15" t="s">
        <v>7</v>
      </c>
      <c r="E22" s="16">
        <f>0.9*2.2*6</f>
        <v>11.88</v>
      </c>
    </row>
    <row r="23" spans="1:6" s="17" customFormat="1" ht="13.8">
      <c r="A23" s="13"/>
      <c r="B23" s="14" t="s">
        <v>9</v>
      </c>
      <c r="C23" s="15"/>
      <c r="D23" s="18" t="s">
        <v>10</v>
      </c>
      <c r="E23" s="16">
        <f>2.2*2*6+0.9*6</f>
        <v>31.800000000000004</v>
      </c>
    </row>
    <row r="24" spans="1:6" s="17" customFormat="1" ht="52.8">
      <c r="A24" s="13"/>
      <c r="B24" s="14" t="s">
        <v>11</v>
      </c>
      <c r="C24" s="15"/>
      <c r="D24" s="15" t="s">
        <v>7</v>
      </c>
      <c r="E24" s="16">
        <f>38.55*3.05</f>
        <v>117.57749999999999</v>
      </c>
    </row>
    <row r="25" spans="1:6" s="17" customFormat="1" ht="39.6">
      <c r="A25" s="13"/>
      <c r="B25" s="14" t="s">
        <v>12</v>
      </c>
      <c r="C25" s="15"/>
      <c r="D25" s="15" t="s">
        <v>7</v>
      </c>
      <c r="E25" s="16">
        <f>0.8*2.2*2+1.02*2.2</f>
        <v>5.7640000000000011</v>
      </c>
    </row>
    <row r="26" spans="1:6" s="17" customFormat="1" ht="26.4">
      <c r="A26" s="13"/>
      <c r="B26" s="14" t="s">
        <v>13</v>
      </c>
      <c r="C26" s="15"/>
      <c r="D26" s="18" t="s">
        <v>10</v>
      </c>
      <c r="E26" s="16">
        <f>2.2*2*2+0.8*2+1.02+2.2*2</f>
        <v>15.82</v>
      </c>
    </row>
    <row r="27" spans="1:6" s="17" customFormat="1" ht="52.8">
      <c r="A27" s="19"/>
      <c r="B27" s="14" t="s">
        <v>14</v>
      </c>
      <c r="C27" s="18"/>
      <c r="D27" s="18" t="s">
        <v>7</v>
      </c>
      <c r="E27" s="16">
        <f>33.11*3.05</f>
        <v>100.98549999999999</v>
      </c>
    </row>
    <row r="28" spans="1:6" s="17" customFormat="1" ht="39.6">
      <c r="A28" s="19"/>
      <c r="B28" s="14" t="s">
        <v>15</v>
      </c>
      <c r="C28" s="15"/>
      <c r="D28" s="15" t="s">
        <v>7</v>
      </c>
      <c r="E28" s="16">
        <f>0.8*2.2*20</f>
        <v>35.200000000000003</v>
      </c>
    </row>
    <row r="29" spans="1:6" s="17" customFormat="1">
      <c r="A29" s="19"/>
      <c r="B29" s="14" t="s">
        <v>9</v>
      </c>
      <c r="C29" s="15"/>
      <c r="D29" s="18" t="s">
        <v>10</v>
      </c>
      <c r="E29" s="16">
        <f>2.2*20+0.8*20</f>
        <v>60</v>
      </c>
    </row>
    <row r="30" spans="1:6" s="17" customFormat="1" ht="52.8">
      <c r="A30" s="19"/>
      <c r="B30" s="14" t="s">
        <v>16</v>
      </c>
      <c r="C30" s="15"/>
      <c r="D30" s="15" t="s">
        <v>7</v>
      </c>
      <c r="E30" s="16">
        <f>757.5*3</f>
        <v>2272.5</v>
      </c>
    </row>
    <row r="31" spans="1:6" s="17" customFormat="1">
      <c r="A31" s="19"/>
      <c r="B31" s="14" t="s">
        <v>17</v>
      </c>
      <c r="C31" s="15"/>
      <c r="D31" s="15" t="s">
        <v>7</v>
      </c>
      <c r="E31" s="16">
        <f>(1.62*0.95+1.75*2.58*8+1.89*2.58+1.81*2.58*2+1.7*1.73*57+1.68*1.81+1.56*1.73)</f>
        <v>225.25139999999999</v>
      </c>
    </row>
    <row r="32" spans="1:6" s="17" customFormat="1" ht="52.8">
      <c r="A32" s="19"/>
      <c r="B32" s="14" t="s">
        <v>18</v>
      </c>
      <c r="C32" s="15"/>
      <c r="D32" s="15" t="s">
        <v>7</v>
      </c>
      <c r="E32" s="16">
        <f>32.1*3</f>
        <v>96.300000000000011</v>
      </c>
    </row>
    <row r="33" spans="1:6" s="17" customFormat="1">
      <c r="A33" s="19"/>
      <c r="B33" s="14" t="s">
        <v>19</v>
      </c>
      <c r="C33" s="18" t="s">
        <v>20</v>
      </c>
      <c r="D33" s="15" t="s">
        <v>7</v>
      </c>
      <c r="E33" s="16">
        <f>846.081*3</f>
        <v>2538.2429999999999</v>
      </c>
    </row>
    <row r="34" spans="1:6" s="17" customFormat="1">
      <c r="A34" s="19"/>
      <c r="B34" s="14" t="s">
        <v>19</v>
      </c>
      <c r="C34" s="18" t="s">
        <v>21</v>
      </c>
      <c r="D34" s="15" t="s">
        <v>7</v>
      </c>
      <c r="E34" s="16">
        <f>E33-49.9*3-E31</f>
        <v>2163.2916</v>
      </c>
    </row>
    <row r="35" spans="1:6" s="17" customFormat="1">
      <c r="A35" s="19"/>
      <c r="B35" s="14" t="s">
        <v>19</v>
      </c>
      <c r="C35" s="18" t="s">
        <v>21</v>
      </c>
      <c r="D35" s="18" t="s">
        <v>10</v>
      </c>
      <c r="E35" s="16">
        <f>3*89+F35</f>
        <v>751.25</v>
      </c>
      <c r="F35" s="16">
        <f>(1.62*2+0.95*2)+(1.75+2.58*2)*8+(1.89+2.58*2)+(1.81+2.58*2)*2+(1.7*2+1.73*2)*57+(1.68+1.81*2)+(1.56*2+1.7*2)</f>
        <v>484.24999999999994</v>
      </c>
    </row>
    <row r="36" spans="1:6" s="17" customFormat="1" ht="52.8">
      <c r="A36" s="19"/>
      <c r="B36" s="14" t="s">
        <v>25</v>
      </c>
      <c r="C36" s="15"/>
      <c r="D36" s="15" t="s">
        <v>7</v>
      </c>
      <c r="E36" s="16">
        <f>69.65*4.22</f>
        <v>293.923</v>
      </c>
    </row>
    <row r="37" spans="1:6" s="17" customFormat="1">
      <c r="A37" s="19"/>
      <c r="B37" s="14" t="s">
        <v>17</v>
      </c>
      <c r="C37" s="15"/>
      <c r="D37" s="15" t="s">
        <v>7</v>
      </c>
      <c r="E37" s="16">
        <f>1.8*3.46*10</f>
        <v>62.28</v>
      </c>
    </row>
    <row r="38" spans="1:6" s="17" customFormat="1">
      <c r="A38" s="19"/>
      <c r="B38" s="14" t="s">
        <v>19</v>
      </c>
      <c r="C38" s="18" t="s">
        <v>20</v>
      </c>
      <c r="D38" s="15" t="s">
        <v>7</v>
      </c>
      <c r="E38" s="16">
        <f>E36</f>
        <v>293.923</v>
      </c>
    </row>
    <row r="39" spans="1:6" s="17" customFormat="1">
      <c r="A39" s="19"/>
      <c r="B39" s="14" t="s">
        <v>19</v>
      </c>
      <c r="C39" s="18" t="s">
        <v>21</v>
      </c>
      <c r="D39" s="15" t="s">
        <v>7</v>
      </c>
      <c r="E39" s="16">
        <f>E38-E37</f>
        <v>231.643</v>
      </c>
    </row>
    <row r="40" spans="1:6" s="17" customFormat="1">
      <c r="A40" s="19"/>
      <c r="B40" s="14" t="s">
        <v>19</v>
      </c>
      <c r="C40" s="18" t="s">
        <v>21</v>
      </c>
      <c r="D40" s="18" t="s">
        <v>10</v>
      </c>
      <c r="E40" s="16">
        <f>F40</f>
        <v>105.19999999999999</v>
      </c>
      <c r="F40" s="16">
        <f>(1.8*2+3.46*2)*10</f>
        <v>105.19999999999999</v>
      </c>
    </row>
    <row r="41" spans="1:6" s="17" customFormat="1" ht="26.4">
      <c r="A41" s="19"/>
      <c r="B41" s="14" t="s">
        <v>22</v>
      </c>
      <c r="C41" s="18" t="s">
        <v>23</v>
      </c>
      <c r="D41" s="15" t="s">
        <v>7</v>
      </c>
      <c r="E41" s="16">
        <f>104*3</f>
        <v>312</v>
      </c>
    </row>
    <row r="42" spans="1:6" s="20" customFormat="1" ht="39.6">
      <c r="A42" s="13" t="s">
        <v>26</v>
      </c>
      <c r="B42" s="14" t="s">
        <v>6</v>
      </c>
      <c r="C42" s="15"/>
      <c r="D42" s="15" t="s">
        <v>7</v>
      </c>
      <c r="E42" s="16">
        <f>52.4*3</f>
        <v>157.19999999999999</v>
      </c>
    </row>
    <row r="43" spans="1:6" s="20" customFormat="1" ht="26.4">
      <c r="A43" s="13"/>
      <c r="B43" s="14" t="s">
        <v>8</v>
      </c>
      <c r="C43" s="15"/>
      <c r="D43" s="15" t="s">
        <v>7</v>
      </c>
      <c r="E43" s="16">
        <f>0.9*2.2*7</f>
        <v>13.860000000000001</v>
      </c>
    </row>
    <row r="44" spans="1:6" s="20" customFormat="1" ht="13.8">
      <c r="A44" s="13"/>
      <c r="B44" s="14" t="s">
        <v>9</v>
      </c>
      <c r="C44" s="15"/>
      <c r="D44" s="18" t="s">
        <v>10</v>
      </c>
      <c r="E44" s="16">
        <f>2.2*2*7+0.9*7</f>
        <v>37.1</v>
      </c>
    </row>
    <row r="45" spans="1:6" s="20" customFormat="1" ht="63" customHeight="1">
      <c r="A45" s="13"/>
      <c r="B45" s="14" t="s">
        <v>11</v>
      </c>
      <c r="C45" s="15"/>
      <c r="D45" s="15" t="s">
        <v>7</v>
      </c>
      <c r="E45" s="16">
        <f>57.85*3</f>
        <v>173.55</v>
      </c>
    </row>
    <row r="46" spans="1:6" s="20" customFormat="1" ht="39.6">
      <c r="A46" s="13"/>
      <c r="B46" s="14" t="s">
        <v>12</v>
      </c>
      <c r="C46" s="15"/>
      <c r="D46" s="15" t="s">
        <v>7</v>
      </c>
      <c r="E46" s="16">
        <f>0.8*2.2*4+1.02*2.2</f>
        <v>9.2840000000000007</v>
      </c>
    </row>
    <row r="47" spans="1:6" s="20" customFormat="1" ht="26.4">
      <c r="A47" s="13"/>
      <c r="B47" s="14" t="s">
        <v>13</v>
      </c>
      <c r="C47" s="15"/>
      <c r="D47" s="18" t="s">
        <v>10</v>
      </c>
      <c r="E47" s="16">
        <f>2.2*2*4+0.8*4+1.02+2.2*2</f>
        <v>26.22</v>
      </c>
    </row>
    <row r="48" spans="1:6" s="20" customFormat="1" ht="52.8">
      <c r="A48" s="19"/>
      <c r="B48" s="14" t="s">
        <v>14</v>
      </c>
      <c r="C48" s="18"/>
      <c r="D48" s="18" t="s">
        <v>7</v>
      </c>
      <c r="E48" s="16">
        <f>33.7*3.05</f>
        <v>102.785</v>
      </c>
    </row>
    <row r="49" spans="1:6" s="20" customFormat="1" ht="39.6">
      <c r="A49" s="19"/>
      <c r="B49" s="14" t="s">
        <v>15</v>
      </c>
      <c r="C49" s="15"/>
      <c r="D49" s="15" t="s">
        <v>7</v>
      </c>
      <c r="E49" s="16">
        <f>0.8*2.2*12</f>
        <v>21.120000000000005</v>
      </c>
    </row>
    <row r="50" spans="1:6" s="20" customFormat="1">
      <c r="A50" s="19"/>
      <c r="B50" s="14" t="s">
        <v>9</v>
      </c>
      <c r="C50" s="15"/>
      <c r="D50" s="18" t="s">
        <v>10</v>
      </c>
      <c r="E50" s="16">
        <f>2.2*12+0.8*12</f>
        <v>36</v>
      </c>
    </row>
    <row r="51" spans="1:6" s="20" customFormat="1" ht="52.8">
      <c r="A51" s="19"/>
      <c r="B51" s="14" t="s">
        <v>16</v>
      </c>
      <c r="C51" s="15"/>
      <c r="D51" s="15" t="s">
        <v>7</v>
      </c>
      <c r="E51" s="16">
        <f>623.75*3</f>
        <v>1871.25</v>
      </c>
    </row>
    <row r="52" spans="1:6" s="20" customFormat="1">
      <c r="A52" s="19"/>
      <c r="B52" s="14" t="s">
        <v>17</v>
      </c>
      <c r="C52" s="15"/>
      <c r="D52" s="15" t="s">
        <v>7</v>
      </c>
      <c r="E52" s="16">
        <f>(1.7*1.73*27+2.3*1.73*28+1.8*2.58*5+2.3*1.73*3+1.62*0.92+1.73*1.74+1.69*1.81+1.69*1.73+1.04*1.7)</f>
        <v>238.22719999999998</v>
      </c>
    </row>
    <row r="53" spans="1:6" s="20" customFormat="1" ht="52.8">
      <c r="A53" s="19"/>
      <c r="B53" s="14" t="s">
        <v>18</v>
      </c>
      <c r="C53" s="15"/>
      <c r="D53" s="15" t="s">
        <v>7</v>
      </c>
      <c r="E53" s="16">
        <f>32.1*3</f>
        <v>96.300000000000011</v>
      </c>
    </row>
    <row r="54" spans="1:6" s="20" customFormat="1">
      <c r="A54" s="19"/>
      <c r="B54" s="14" t="s">
        <v>19</v>
      </c>
      <c r="C54" s="18" t="s">
        <v>20</v>
      </c>
      <c r="D54" s="15" t="s">
        <v>7</v>
      </c>
      <c r="E54" s="16">
        <f>801.24*3</f>
        <v>2403.7200000000003</v>
      </c>
    </row>
    <row r="55" spans="1:6" s="20" customFormat="1">
      <c r="A55" s="19"/>
      <c r="B55" s="14" t="s">
        <v>19</v>
      </c>
      <c r="C55" s="18" t="s">
        <v>21</v>
      </c>
      <c r="D55" s="15" t="s">
        <v>7</v>
      </c>
      <c r="E55" s="16">
        <f>E54-(18.69+31.74)*3-E52</f>
        <v>2014.2028000000003</v>
      </c>
    </row>
    <row r="56" spans="1:6" s="20" customFormat="1">
      <c r="A56" s="19"/>
      <c r="B56" s="14" t="s">
        <v>19</v>
      </c>
      <c r="C56" s="18" t="s">
        <v>21</v>
      </c>
      <c r="D56" s="18" t="s">
        <v>10</v>
      </c>
      <c r="E56" s="16">
        <f>3*148+F56</f>
        <v>945.21999999999991</v>
      </c>
      <c r="F56" s="16">
        <f>(1.7*2+1.73*2)*27+(2.3*2+1.73*2)*28+(1.8+2.58*2)*5+(2.3*2+1.73*2)*3+(1.62*2+0.92*2)+(1.73*2+1.74*2)+(1.69*2+1.81*2)+(1.69*2+1.73*2)+(1.04*2+1.7*2)</f>
        <v>501.21999999999991</v>
      </c>
    </row>
    <row r="57" spans="1:6" s="20" customFormat="1" ht="26.4">
      <c r="A57" s="19"/>
      <c r="B57" s="14" t="s">
        <v>22</v>
      </c>
      <c r="C57" s="18" t="s">
        <v>23</v>
      </c>
      <c r="D57" s="15" t="s">
        <v>7</v>
      </c>
      <c r="E57" s="16">
        <f>141.71*3</f>
        <v>425.13</v>
      </c>
    </row>
    <row r="58" spans="1:6" s="20" customFormat="1" ht="39.6">
      <c r="A58" s="13" t="s">
        <v>27</v>
      </c>
      <c r="B58" s="14" t="s">
        <v>6</v>
      </c>
      <c r="C58" s="15"/>
      <c r="D58" s="15" t="s">
        <v>7</v>
      </c>
      <c r="E58" s="16">
        <f>99.84*3</f>
        <v>299.52</v>
      </c>
    </row>
    <row r="59" spans="1:6" s="20" customFormat="1" ht="26.4">
      <c r="A59" s="13"/>
      <c r="B59" s="14" t="s">
        <v>8</v>
      </c>
      <c r="C59" s="15"/>
      <c r="D59" s="15" t="s">
        <v>7</v>
      </c>
      <c r="E59" s="16">
        <f>0.9*2.2*10</f>
        <v>19.8</v>
      </c>
    </row>
    <row r="60" spans="1:6" s="20" customFormat="1" ht="13.8">
      <c r="A60" s="13"/>
      <c r="B60" s="14" t="s">
        <v>9</v>
      </c>
      <c r="C60" s="15"/>
      <c r="D60" s="18" t="s">
        <v>10</v>
      </c>
      <c r="E60" s="16">
        <f>2.2*2*10+0.9*10</f>
        <v>53</v>
      </c>
    </row>
    <row r="61" spans="1:6" s="20" customFormat="1" ht="63" customHeight="1">
      <c r="A61" s="13"/>
      <c r="B61" s="14" t="s">
        <v>11</v>
      </c>
      <c r="C61" s="15"/>
      <c r="D61" s="15" t="s">
        <v>7</v>
      </c>
      <c r="E61" s="16">
        <f>70.98*3</f>
        <v>212.94</v>
      </c>
    </row>
    <row r="62" spans="1:6" s="20" customFormat="1" ht="39.6">
      <c r="A62" s="13"/>
      <c r="B62" s="14" t="s">
        <v>12</v>
      </c>
      <c r="C62" s="15"/>
      <c r="D62" s="15" t="s">
        <v>7</v>
      </c>
      <c r="E62" s="16">
        <f>0.8*2.2*4+1.02*2.2</f>
        <v>9.2840000000000007</v>
      </c>
    </row>
    <row r="63" spans="1:6" s="20" customFormat="1" ht="26.4">
      <c r="A63" s="13"/>
      <c r="B63" s="14" t="s">
        <v>13</v>
      </c>
      <c r="C63" s="15"/>
      <c r="D63" s="18" t="s">
        <v>10</v>
      </c>
      <c r="E63" s="16">
        <f>2.2*2*4+0.8*4+1.02+2.2*2</f>
        <v>26.22</v>
      </c>
    </row>
    <row r="64" spans="1:6" s="20" customFormat="1" ht="52.8">
      <c r="A64" s="19"/>
      <c r="B64" s="14" t="s">
        <v>14</v>
      </c>
      <c r="C64" s="18"/>
      <c r="D64" s="18" t="s">
        <v>7</v>
      </c>
      <c r="E64" s="16">
        <f>27.44*3.05</f>
        <v>83.691999999999993</v>
      </c>
    </row>
    <row r="65" spans="1:6" s="20" customFormat="1" ht="39.6">
      <c r="A65" s="19"/>
      <c r="B65" s="14" t="s">
        <v>15</v>
      </c>
      <c r="C65" s="15"/>
      <c r="D65" s="15" t="s">
        <v>7</v>
      </c>
      <c r="E65" s="16">
        <f>0.8*2.2*12</f>
        <v>21.120000000000005</v>
      </c>
    </row>
    <row r="66" spans="1:6" s="20" customFormat="1">
      <c r="A66" s="19"/>
      <c r="B66" s="14" t="s">
        <v>9</v>
      </c>
      <c r="C66" s="15"/>
      <c r="D66" s="18" t="s">
        <v>10</v>
      </c>
      <c r="E66" s="16">
        <f>2.2*12+0.8*12</f>
        <v>36</v>
      </c>
    </row>
    <row r="67" spans="1:6" s="20" customFormat="1" ht="52.8">
      <c r="A67" s="19"/>
      <c r="B67" s="14" t="s">
        <v>16</v>
      </c>
      <c r="C67" s="15"/>
      <c r="D67" s="15" t="s">
        <v>7</v>
      </c>
      <c r="E67" s="16">
        <f>663.66*3</f>
        <v>1990.98</v>
      </c>
    </row>
    <row r="68" spans="1:6" s="20" customFormat="1">
      <c r="A68" s="19"/>
      <c r="B68" s="14" t="s">
        <v>17</v>
      </c>
      <c r="C68" s="15"/>
      <c r="D68" s="15" t="s">
        <v>7</v>
      </c>
      <c r="E68" s="16">
        <f>(1.7*1.73*29)+1.69*1.81+1.64*1.73+1.6*1.73+1.5*1.73+2*1.75*4+2*1.73+(2.3*1.73*35)+1.04*1.73+1.49*1.73</f>
        <v>257.64999999999998</v>
      </c>
    </row>
    <row r="69" spans="1:6" s="20" customFormat="1" ht="52.8">
      <c r="A69" s="19"/>
      <c r="B69" s="14" t="s">
        <v>18</v>
      </c>
      <c r="C69" s="15"/>
      <c r="D69" s="15" t="s">
        <v>7</v>
      </c>
      <c r="E69" s="16">
        <f>46.62*3</f>
        <v>139.85999999999999</v>
      </c>
    </row>
    <row r="70" spans="1:6" s="20" customFormat="1">
      <c r="A70" s="19"/>
      <c r="B70" s="14" t="s">
        <v>19</v>
      </c>
      <c r="C70" s="18" t="s">
        <v>20</v>
      </c>
      <c r="D70" s="15" t="s">
        <v>7</v>
      </c>
      <c r="E70" s="16">
        <f>950.31*3</f>
        <v>2850.93</v>
      </c>
    </row>
    <row r="71" spans="1:6" s="20" customFormat="1">
      <c r="A71" s="19"/>
      <c r="B71" s="14" t="s">
        <v>19</v>
      </c>
      <c r="C71" s="18" t="s">
        <v>21</v>
      </c>
      <c r="D71" s="15" t="s">
        <v>7</v>
      </c>
      <c r="E71" s="16">
        <f>E70-49.3*3-E68</f>
        <v>2445.3799999999997</v>
      </c>
    </row>
    <row r="72" spans="1:6" s="20" customFormat="1">
      <c r="A72" s="19"/>
      <c r="B72" s="14" t="s">
        <v>19</v>
      </c>
      <c r="C72" s="18" t="s">
        <v>21</v>
      </c>
      <c r="D72" s="18" t="s">
        <v>10</v>
      </c>
      <c r="E72" s="16">
        <f>3*96+F72</f>
        <v>845.33999999999992</v>
      </c>
      <c r="F72" s="16">
        <f>(1.7*2+1.73*2)*29+(1.69*2+1.81*2)+(1.64*2+1.73*2)+(1.6*2+1.73*2)+(1.5*2+1.73*2)+(2*2+1.75*2)*4+(2*2+1.73*2)+(2.3*2+1.73*2)*35+(1.04*2+1.73*2)+(1.49*2+1.73*2)</f>
        <v>557.33999999999992</v>
      </c>
    </row>
    <row r="73" spans="1:6" s="20" customFormat="1" ht="26.4">
      <c r="A73" s="19"/>
      <c r="B73" s="14" t="s">
        <v>22</v>
      </c>
      <c r="C73" s="18" t="s">
        <v>23</v>
      </c>
      <c r="D73" s="15" t="s">
        <v>7</v>
      </c>
      <c r="E73" s="16">
        <f>171.72*3</f>
        <v>515.16</v>
      </c>
    </row>
    <row r="74" spans="1:6" s="17" customFormat="1" ht="52.8">
      <c r="A74" s="19"/>
      <c r="B74" s="14" t="s">
        <v>25</v>
      </c>
      <c r="C74" s="15"/>
      <c r="D74" s="15" t="s">
        <v>7</v>
      </c>
      <c r="E74" s="16">
        <f>63.71*4.22</f>
        <v>268.8562</v>
      </c>
    </row>
    <row r="75" spans="1:6" s="17" customFormat="1">
      <c r="A75" s="19"/>
      <c r="B75" s="14" t="s">
        <v>17</v>
      </c>
      <c r="C75" s="15"/>
      <c r="D75" s="15" t="s">
        <v>7</v>
      </c>
      <c r="E75" s="16">
        <f>1.6*3.36*5+1.58*1.63*5</f>
        <v>39.757000000000005</v>
      </c>
    </row>
    <row r="76" spans="1:6" s="17" customFormat="1">
      <c r="A76" s="19"/>
      <c r="B76" s="14" t="s">
        <v>19</v>
      </c>
      <c r="C76" s="18" t="s">
        <v>20</v>
      </c>
      <c r="D76" s="15" t="s">
        <v>7</v>
      </c>
      <c r="E76" s="16">
        <f>E74</f>
        <v>268.8562</v>
      </c>
    </row>
    <row r="77" spans="1:6" s="17" customFormat="1">
      <c r="A77" s="19"/>
      <c r="B77" s="14" t="s">
        <v>19</v>
      </c>
      <c r="C77" s="18" t="s">
        <v>21</v>
      </c>
      <c r="D77" s="15" t="s">
        <v>7</v>
      </c>
      <c r="E77" s="16">
        <f>E76-E75</f>
        <v>229.0992</v>
      </c>
    </row>
    <row r="78" spans="1:6" s="17" customFormat="1">
      <c r="A78" s="19"/>
      <c r="B78" s="14" t="s">
        <v>19</v>
      </c>
      <c r="C78" s="18" t="s">
        <v>21</v>
      </c>
      <c r="D78" s="18" t="s">
        <v>10</v>
      </c>
      <c r="E78" s="16">
        <f>F78</f>
        <v>73.7</v>
      </c>
      <c r="F78" s="16">
        <f>(1.6+3.36*2)*5+(1.58*2+1.63*2)*5</f>
        <v>73.7</v>
      </c>
    </row>
    <row r="79" spans="1:6" s="20" customFormat="1" ht="39.6">
      <c r="A79" s="13" t="s">
        <v>28</v>
      </c>
      <c r="B79" s="14" t="s">
        <v>6</v>
      </c>
      <c r="C79" s="18"/>
      <c r="D79" s="18" t="s">
        <v>7</v>
      </c>
      <c r="E79" s="21">
        <f>46.22*3</f>
        <v>138.66</v>
      </c>
      <c r="F79" s="17"/>
    </row>
    <row r="80" spans="1:6" s="20" customFormat="1" ht="26.4">
      <c r="A80" s="22"/>
      <c r="B80" s="14" t="s">
        <v>8</v>
      </c>
      <c r="C80" s="18"/>
      <c r="D80" s="18" t="s">
        <v>7</v>
      </c>
      <c r="E80" s="21">
        <f>0.9*2.2*8</f>
        <v>15.840000000000002</v>
      </c>
      <c r="F80" s="17"/>
    </row>
    <row r="81" spans="1:6" s="20" customFormat="1" ht="13.8">
      <c r="A81" s="22"/>
      <c r="B81" s="14" t="s">
        <v>9</v>
      </c>
      <c r="C81" s="18"/>
      <c r="D81" s="18" t="s">
        <v>10</v>
      </c>
      <c r="E81" s="21">
        <f>2.2*2*8+0.9*8</f>
        <v>42.400000000000006</v>
      </c>
      <c r="F81" s="17"/>
    </row>
    <row r="82" spans="1:6" s="20" customFormat="1" ht="63" customHeight="1">
      <c r="A82" s="13"/>
      <c r="B82" s="14" t="s">
        <v>11</v>
      </c>
      <c r="C82" s="15"/>
      <c r="D82" s="15" t="s">
        <v>7</v>
      </c>
      <c r="E82" s="16">
        <f>48.55*3</f>
        <v>145.64999999999998</v>
      </c>
      <c r="F82" s="17"/>
    </row>
    <row r="83" spans="1:6" s="20" customFormat="1" ht="39.6">
      <c r="A83" s="13"/>
      <c r="B83" s="14" t="s">
        <v>12</v>
      </c>
      <c r="C83" s="15"/>
      <c r="D83" s="15" t="s">
        <v>7</v>
      </c>
      <c r="E83" s="16">
        <f>0.8*2.2*4+1.02*2.2</f>
        <v>9.2840000000000007</v>
      </c>
      <c r="F83" s="17"/>
    </row>
    <row r="84" spans="1:6" s="20" customFormat="1" ht="26.4">
      <c r="A84" s="13"/>
      <c r="B84" s="14" t="s">
        <v>13</v>
      </c>
      <c r="C84" s="15"/>
      <c r="D84" s="18" t="s">
        <v>10</v>
      </c>
      <c r="E84" s="16">
        <f>2.2*2*4+0.8*4+1.02+2.2*2</f>
        <v>26.22</v>
      </c>
      <c r="F84" s="17"/>
    </row>
    <row r="85" spans="1:6" s="20" customFormat="1" ht="60.6" customHeight="1">
      <c r="A85" s="19"/>
      <c r="B85" s="14" t="s">
        <v>14</v>
      </c>
      <c r="C85" s="18"/>
      <c r="D85" s="18" t="s">
        <v>7</v>
      </c>
      <c r="E85" s="16">
        <f>15.36*3.05</f>
        <v>46.847999999999999</v>
      </c>
      <c r="F85" s="17"/>
    </row>
    <row r="86" spans="1:6" s="20" customFormat="1" ht="60.6" customHeight="1">
      <c r="A86" s="19"/>
      <c r="B86" s="14" t="s">
        <v>15</v>
      </c>
      <c r="C86" s="15"/>
      <c r="D86" s="15" t="s">
        <v>7</v>
      </c>
      <c r="E86" s="16">
        <f>0.8*2.2*3</f>
        <v>5.2800000000000011</v>
      </c>
      <c r="F86" s="17"/>
    </row>
    <row r="87" spans="1:6" s="20" customFormat="1" ht="25.5" customHeight="1">
      <c r="A87" s="19"/>
      <c r="B87" s="14" t="s">
        <v>9</v>
      </c>
      <c r="C87" s="15"/>
      <c r="D87" s="18" t="s">
        <v>10</v>
      </c>
      <c r="E87" s="16">
        <f>2.2*3+0.8*3</f>
        <v>9</v>
      </c>
      <c r="F87" s="17"/>
    </row>
    <row r="88" spans="1:6" s="20" customFormat="1" ht="52.8">
      <c r="A88" s="19"/>
      <c r="B88" s="14" t="s">
        <v>16</v>
      </c>
      <c r="C88" s="15"/>
      <c r="D88" s="15" t="s">
        <v>7</v>
      </c>
      <c r="E88" s="16">
        <f>668*3</f>
        <v>2004</v>
      </c>
      <c r="F88" s="17"/>
    </row>
    <row r="89" spans="1:6" s="20" customFormat="1">
      <c r="A89" s="19"/>
      <c r="B89" s="14" t="s">
        <v>17</v>
      </c>
      <c r="C89" s="15"/>
      <c r="D89" s="15" t="s">
        <v>7</v>
      </c>
      <c r="E89" s="16">
        <f>(1.7*1.73*29)+1.69*1.81+1.64*1.73+1.6*1.73+1.5*1.73+2*1.75*4+2*1.73+(2.3*1.73*35)+1.04*1.73+1.49*1.73</f>
        <v>257.64999999999998</v>
      </c>
      <c r="F89" s="17"/>
    </row>
    <row r="90" spans="1:6" s="20" customFormat="1" ht="52.8">
      <c r="A90" s="19"/>
      <c r="B90" s="14" t="s">
        <v>18</v>
      </c>
      <c r="C90" s="15"/>
      <c r="D90" s="15" t="s">
        <v>7</v>
      </c>
      <c r="E90" s="16">
        <f>46.62*3</f>
        <v>139.85999999999999</v>
      </c>
      <c r="F90" s="17"/>
    </row>
    <row r="91" spans="1:6" s="20" customFormat="1">
      <c r="A91" s="19"/>
      <c r="B91" s="14" t="s">
        <v>19</v>
      </c>
      <c r="C91" s="18" t="s">
        <v>20</v>
      </c>
      <c r="D91" s="15" t="s">
        <v>7</v>
      </c>
      <c r="E91" s="16">
        <f>840.86*3</f>
        <v>2522.58</v>
      </c>
      <c r="F91" s="17"/>
    </row>
    <row r="92" spans="1:6" s="20" customFormat="1">
      <c r="A92" s="19"/>
      <c r="B92" s="14" t="s">
        <v>19</v>
      </c>
      <c r="C92" s="18" t="s">
        <v>21</v>
      </c>
      <c r="D92" s="15" t="s">
        <v>7</v>
      </c>
      <c r="E92" s="16">
        <f>E91-49.3*3-E89</f>
        <v>2117.0299999999997</v>
      </c>
      <c r="F92" s="17"/>
    </row>
    <row r="93" spans="1:6" s="20" customFormat="1">
      <c r="A93" s="19"/>
      <c r="B93" s="14" t="s">
        <v>19</v>
      </c>
      <c r="C93" s="18" t="s">
        <v>21</v>
      </c>
      <c r="D93" s="18" t="s">
        <v>10</v>
      </c>
      <c r="E93" s="16">
        <f>3*96+F93</f>
        <v>845.33999999999992</v>
      </c>
      <c r="F93" s="16">
        <f>(1.7*2+1.73*2)*29+(1.69*2+1.81*2)+(1.64*2+1.73*2)+(1.6*2+1.73*2)+(1.5*2+1.73*2)+(2*2+1.75*2)*4+(2*2+1.73*2)+(2.3*2+1.73*2)*35+(1.04*2+1.73*2)+(1.49*2+1.73*2)</f>
        <v>557.33999999999992</v>
      </c>
    </row>
    <row r="94" spans="1:6" s="20" customFormat="1" ht="26.4">
      <c r="A94" s="19"/>
      <c r="B94" s="14" t="s">
        <v>22</v>
      </c>
      <c r="C94" s="18" t="s">
        <v>23</v>
      </c>
      <c r="D94" s="15" t="s">
        <v>7</v>
      </c>
      <c r="E94" s="16">
        <f>171.72*3</f>
        <v>515.16</v>
      </c>
      <c r="F94" s="17"/>
    </row>
    <row r="95" spans="1:6">
      <c r="A95" s="23"/>
      <c r="B95" s="10"/>
      <c r="C95" s="11"/>
      <c r="D95" s="11"/>
      <c r="E95" s="11"/>
      <c r="F95" s="11"/>
    </row>
    <row r="96" spans="1:6">
      <c r="A96" s="23"/>
      <c r="B96" s="10"/>
      <c r="C96" s="11"/>
      <c r="D96" s="11"/>
      <c r="E96" s="11"/>
      <c r="F96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CC479-8DFD-4ED7-976F-7FAB0CBE06C7}">
  <dimension ref="A1:R187"/>
  <sheetViews>
    <sheetView showGridLines="0" tabSelected="1" zoomScaleNormal="100" zoomScaleSheetLayoutView="90" workbookViewId="0">
      <selection activeCell="H10" sqref="H10"/>
    </sheetView>
  </sheetViews>
  <sheetFormatPr defaultRowHeight="13.8"/>
  <cols>
    <col min="1" max="1" width="5.5546875" style="25" customWidth="1"/>
    <col min="2" max="2" width="12.88671875" style="54" customWidth="1"/>
    <col min="3" max="3" width="48.33203125" style="25" customWidth="1"/>
    <col min="4" max="4" width="10.33203125" style="25" bestFit="1" customWidth="1"/>
    <col min="5" max="5" width="11.5546875" style="53" customWidth="1"/>
    <col min="6" max="6" width="10.6640625" style="53" bestFit="1" customWidth="1"/>
    <col min="7" max="7" width="14.33203125" style="53" bestFit="1" customWidth="1"/>
    <col min="8" max="8" width="10.77734375" style="53" bestFit="1" customWidth="1"/>
    <col min="9" max="9" width="14.33203125" style="53" bestFit="1" customWidth="1"/>
    <col min="10" max="10" width="9.44140625" style="53" customWidth="1"/>
    <col min="11" max="11" width="12.44140625" style="53" customWidth="1"/>
    <col min="12" max="12" width="16.5546875" style="53" bestFit="1" customWidth="1"/>
    <col min="13" max="13" width="12.77734375" style="27" bestFit="1" customWidth="1"/>
    <col min="14" max="14" width="11.33203125" style="27" customWidth="1"/>
    <col min="15" max="254" width="8.88671875" style="27"/>
    <col min="255" max="255" width="5.5546875" style="27" customWidth="1"/>
    <col min="256" max="256" width="14" style="27" customWidth="1"/>
    <col min="257" max="257" width="48.88671875" style="27" customWidth="1"/>
    <col min="258" max="258" width="9.6640625" style="27" customWidth="1"/>
    <col min="259" max="261" width="12.6640625" style="27" customWidth="1"/>
    <col min="262" max="262" width="14.6640625" style="27" customWidth="1"/>
    <col min="263" max="263" width="12.6640625" style="27" customWidth="1"/>
    <col min="264" max="264" width="15" style="27" customWidth="1"/>
    <col min="265" max="266" width="12.6640625" style="27" customWidth="1"/>
    <col min="267" max="267" width="17.88671875" style="27" customWidth="1"/>
    <col min="268" max="510" width="8.88671875" style="27"/>
    <col min="511" max="511" width="5.5546875" style="27" customWidth="1"/>
    <col min="512" max="512" width="14" style="27" customWidth="1"/>
    <col min="513" max="513" width="48.88671875" style="27" customWidth="1"/>
    <col min="514" max="514" width="9.6640625" style="27" customWidth="1"/>
    <col min="515" max="517" width="12.6640625" style="27" customWidth="1"/>
    <col min="518" max="518" width="14.6640625" style="27" customWidth="1"/>
    <col min="519" max="519" width="12.6640625" style="27" customWidth="1"/>
    <col min="520" max="520" width="15" style="27" customWidth="1"/>
    <col min="521" max="522" width="12.6640625" style="27" customWidth="1"/>
    <col min="523" max="523" width="17.88671875" style="27" customWidth="1"/>
    <col min="524" max="766" width="8.88671875" style="27"/>
    <col min="767" max="767" width="5.5546875" style="27" customWidth="1"/>
    <col min="768" max="768" width="14" style="27" customWidth="1"/>
    <col min="769" max="769" width="48.88671875" style="27" customWidth="1"/>
    <col min="770" max="770" width="9.6640625" style="27" customWidth="1"/>
    <col min="771" max="773" width="12.6640625" style="27" customWidth="1"/>
    <col min="774" max="774" width="14.6640625" style="27" customWidth="1"/>
    <col min="775" max="775" width="12.6640625" style="27" customWidth="1"/>
    <col min="776" max="776" width="15" style="27" customWidth="1"/>
    <col min="777" max="778" width="12.6640625" style="27" customWidth="1"/>
    <col min="779" max="779" width="17.88671875" style="27" customWidth="1"/>
    <col min="780" max="1022" width="8.88671875" style="27"/>
    <col min="1023" max="1023" width="5.5546875" style="27" customWidth="1"/>
    <col min="1024" max="1024" width="14" style="27" customWidth="1"/>
    <col min="1025" max="1025" width="48.88671875" style="27" customWidth="1"/>
    <col min="1026" max="1026" width="9.6640625" style="27" customWidth="1"/>
    <col min="1027" max="1029" width="12.6640625" style="27" customWidth="1"/>
    <col min="1030" max="1030" width="14.6640625" style="27" customWidth="1"/>
    <col min="1031" max="1031" width="12.6640625" style="27" customWidth="1"/>
    <col min="1032" max="1032" width="15" style="27" customWidth="1"/>
    <col min="1033" max="1034" width="12.6640625" style="27" customWidth="1"/>
    <col min="1035" max="1035" width="17.88671875" style="27" customWidth="1"/>
    <col min="1036" max="1278" width="8.88671875" style="27"/>
    <col min="1279" max="1279" width="5.5546875" style="27" customWidth="1"/>
    <col min="1280" max="1280" width="14" style="27" customWidth="1"/>
    <col min="1281" max="1281" width="48.88671875" style="27" customWidth="1"/>
    <col min="1282" max="1282" width="9.6640625" style="27" customWidth="1"/>
    <col min="1283" max="1285" width="12.6640625" style="27" customWidth="1"/>
    <col min="1286" max="1286" width="14.6640625" style="27" customWidth="1"/>
    <col min="1287" max="1287" width="12.6640625" style="27" customWidth="1"/>
    <col min="1288" max="1288" width="15" style="27" customWidth="1"/>
    <col min="1289" max="1290" width="12.6640625" style="27" customWidth="1"/>
    <col min="1291" max="1291" width="17.88671875" style="27" customWidth="1"/>
    <col min="1292" max="1534" width="8.88671875" style="27"/>
    <col min="1535" max="1535" width="5.5546875" style="27" customWidth="1"/>
    <col min="1536" max="1536" width="14" style="27" customWidth="1"/>
    <col min="1537" max="1537" width="48.88671875" style="27" customWidth="1"/>
    <col min="1538" max="1538" width="9.6640625" style="27" customWidth="1"/>
    <col min="1539" max="1541" width="12.6640625" style="27" customWidth="1"/>
    <col min="1542" max="1542" width="14.6640625" style="27" customWidth="1"/>
    <col min="1543" max="1543" width="12.6640625" style="27" customWidth="1"/>
    <col min="1544" max="1544" width="15" style="27" customWidth="1"/>
    <col min="1545" max="1546" width="12.6640625" style="27" customWidth="1"/>
    <col min="1547" max="1547" width="17.88671875" style="27" customWidth="1"/>
    <col min="1548" max="1790" width="8.88671875" style="27"/>
    <col min="1791" max="1791" width="5.5546875" style="27" customWidth="1"/>
    <col min="1792" max="1792" width="14" style="27" customWidth="1"/>
    <col min="1793" max="1793" width="48.88671875" style="27" customWidth="1"/>
    <col min="1794" max="1794" width="9.6640625" style="27" customWidth="1"/>
    <col min="1795" max="1797" width="12.6640625" style="27" customWidth="1"/>
    <col min="1798" max="1798" width="14.6640625" style="27" customWidth="1"/>
    <col min="1799" max="1799" width="12.6640625" style="27" customWidth="1"/>
    <col min="1800" max="1800" width="15" style="27" customWidth="1"/>
    <col min="1801" max="1802" width="12.6640625" style="27" customWidth="1"/>
    <col min="1803" max="1803" width="17.88671875" style="27" customWidth="1"/>
    <col min="1804" max="2046" width="8.88671875" style="27"/>
    <col min="2047" max="2047" width="5.5546875" style="27" customWidth="1"/>
    <col min="2048" max="2048" width="14" style="27" customWidth="1"/>
    <col min="2049" max="2049" width="48.88671875" style="27" customWidth="1"/>
    <col min="2050" max="2050" width="9.6640625" style="27" customWidth="1"/>
    <col min="2051" max="2053" width="12.6640625" style="27" customWidth="1"/>
    <col min="2054" max="2054" width="14.6640625" style="27" customWidth="1"/>
    <col min="2055" max="2055" width="12.6640625" style="27" customWidth="1"/>
    <col min="2056" max="2056" width="15" style="27" customWidth="1"/>
    <col min="2057" max="2058" width="12.6640625" style="27" customWidth="1"/>
    <col min="2059" max="2059" width="17.88671875" style="27" customWidth="1"/>
    <col min="2060" max="2302" width="8.88671875" style="27"/>
    <col min="2303" max="2303" width="5.5546875" style="27" customWidth="1"/>
    <col min="2304" max="2304" width="14" style="27" customWidth="1"/>
    <col min="2305" max="2305" width="48.88671875" style="27" customWidth="1"/>
    <col min="2306" max="2306" width="9.6640625" style="27" customWidth="1"/>
    <col min="2307" max="2309" width="12.6640625" style="27" customWidth="1"/>
    <col min="2310" max="2310" width="14.6640625" style="27" customWidth="1"/>
    <col min="2311" max="2311" width="12.6640625" style="27" customWidth="1"/>
    <col min="2312" max="2312" width="15" style="27" customWidth="1"/>
    <col min="2313" max="2314" width="12.6640625" style="27" customWidth="1"/>
    <col min="2315" max="2315" width="17.88671875" style="27" customWidth="1"/>
    <col min="2316" max="2558" width="8.88671875" style="27"/>
    <col min="2559" max="2559" width="5.5546875" style="27" customWidth="1"/>
    <col min="2560" max="2560" width="14" style="27" customWidth="1"/>
    <col min="2561" max="2561" width="48.88671875" style="27" customWidth="1"/>
    <col min="2562" max="2562" width="9.6640625" style="27" customWidth="1"/>
    <col min="2563" max="2565" width="12.6640625" style="27" customWidth="1"/>
    <col min="2566" max="2566" width="14.6640625" style="27" customWidth="1"/>
    <col min="2567" max="2567" width="12.6640625" style="27" customWidth="1"/>
    <col min="2568" max="2568" width="15" style="27" customWidth="1"/>
    <col min="2569" max="2570" width="12.6640625" style="27" customWidth="1"/>
    <col min="2571" max="2571" width="17.88671875" style="27" customWidth="1"/>
    <col min="2572" max="2814" width="8.88671875" style="27"/>
    <col min="2815" max="2815" width="5.5546875" style="27" customWidth="1"/>
    <col min="2816" max="2816" width="14" style="27" customWidth="1"/>
    <col min="2817" max="2817" width="48.88671875" style="27" customWidth="1"/>
    <col min="2818" max="2818" width="9.6640625" style="27" customWidth="1"/>
    <col min="2819" max="2821" width="12.6640625" style="27" customWidth="1"/>
    <col min="2822" max="2822" width="14.6640625" style="27" customWidth="1"/>
    <col min="2823" max="2823" width="12.6640625" style="27" customWidth="1"/>
    <col min="2824" max="2824" width="15" style="27" customWidth="1"/>
    <col min="2825" max="2826" width="12.6640625" style="27" customWidth="1"/>
    <col min="2827" max="2827" width="17.88671875" style="27" customWidth="1"/>
    <col min="2828" max="3070" width="8.88671875" style="27"/>
    <col min="3071" max="3071" width="5.5546875" style="27" customWidth="1"/>
    <col min="3072" max="3072" width="14" style="27" customWidth="1"/>
    <col min="3073" max="3073" width="48.88671875" style="27" customWidth="1"/>
    <col min="3074" max="3074" width="9.6640625" style="27" customWidth="1"/>
    <col min="3075" max="3077" width="12.6640625" style="27" customWidth="1"/>
    <col min="3078" max="3078" width="14.6640625" style="27" customWidth="1"/>
    <col min="3079" max="3079" width="12.6640625" style="27" customWidth="1"/>
    <col min="3080" max="3080" width="15" style="27" customWidth="1"/>
    <col min="3081" max="3082" width="12.6640625" style="27" customWidth="1"/>
    <col min="3083" max="3083" width="17.88671875" style="27" customWidth="1"/>
    <col min="3084" max="3326" width="8.88671875" style="27"/>
    <col min="3327" max="3327" width="5.5546875" style="27" customWidth="1"/>
    <col min="3328" max="3328" width="14" style="27" customWidth="1"/>
    <col min="3329" max="3329" width="48.88671875" style="27" customWidth="1"/>
    <col min="3330" max="3330" width="9.6640625" style="27" customWidth="1"/>
    <col min="3331" max="3333" width="12.6640625" style="27" customWidth="1"/>
    <col min="3334" max="3334" width="14.6640625" style="27" customWidth="1"/>
    <col min="3335" max="3335" width="12.6640625" style="27" customWidth="1"/>
    <col min="3336" max="3336" width="15" style="27" customWidth="1"/>
    <col min="3337" max="3338" width="12.6640625" style="27" customWidth="1"/>
    <col min="3339" max="3339" width="17.88671875" style="27" customWidth="1"/>
    <col min="3340" max="3582" width="8.88671875" style="27"/>
    <col min="3583" max="3583" width="5.5546875" style="27" customWidth="1"/>
    <col min="3584" max="3584" width="14" style="27" customWidth="1"/>
    <col min="3585" max="3585" width="48.88671875" style="27" customWidth="1"/>
    <col min="3586" max="3586" width="9.6640625" style="27" customWidth="1"/>
    <col min="3587" max="3589" width="12.6640625" style="27" customWidth="1"/>
    <col min="3590" max="3590" width="14.6640625" style="27" customWidth="1"/>
    <col min="3591" max="3591" width="12.6640625" style="27" customWidth="1"/>
    <col min="3592" max="3592" width="15" style="27" customWidth="1"/>
    <col min="3593" max="3594" width="12.6640625" style="27" customWidth="1"/>
    <col min="3595" max="3595" width="17.88671875" style="27" customWidth="1"/>
    <col min="3596" max="3838" width="8.88671875" style="27"/>
    <col min="3839" max="3839" width="5.5546875" style="27" customWidth="1"/>
    <col min="3840" max="3840" width="14" style="27" customWidth="1"/>
    <col min="3841" max="3841" width="48.88671875" style="27" customWidth="1"/>
    <col min="3842" max="3842" width="9.6640625" style="27" customWidth="1"/>
    <col min="3843" max="3845" width="12.6640625" style="27" customWidth="1"/>
    <col min="3846" max="3846" width="14.6640625" style="27" customWidth="1"/>
    <col min="3847" max="3847" width="12.6640625" style="27" customWidth="1"/>
    <col min="3848" max="3848" width="15" style="27" customWidth="1"/>
    <col min="3849" max="3850" width="12.6640625" style="27" customWidth="1"/>
    <col min="3851" max="3851" width="17.88671875" style="27" customWidth="1"/>
    <col min="3852" max="4094" width="8.88671875" style="27"/>
    <col min="4095" max="4095" width="5.5546875" style="27" customWidth="1"/>
    <col min="4096" max="4096" width="14" style="27" customWidth="1"/>
    <col min="4097" max="4097" width="48.88671875" style="27" customWidth="1"/>
    <col min="4098" max="4098" width="9.6640625" style="27" customWidth="1"/>
    <col min="4099" max="4101" width="12.6640625" style="27" customWidth="1"/>
    <col min="4102" max="4102" width="14.6640625" style="27" customWidth="1"/>
    <col min="4103" max="4103" width="12.6640625" style="27" customWidth="1"/>
    <col min="4104" max="4104" width="15" style="27" customWidth="1"/>
    <col min="4105" max="4106" width="12.6640625" style="27" customWidth="1"/>
    <col min="4107" max="4107" width="17.88671875" style="27" customWidth="1"/>
    <col min="4108" max="4350" width="8.88671875" style="27"/>
    <col min="4351" max="4351" width="5.5546875" style="27" customWidth="1"/>
    <col min="4352" max="4352" width="14" style="27" customWidth="1"/>
    <col min="4353" max="4353" width="48.88671875" style="27" customWidth="1"/>
    <col min="4354" max="4354" width="9.6640625" style="27" customWidth="1"/>
    <col min="4355" max="4357" width="12.6640625" style="27" customWidth="1"/>
    <col min="4358" max="4358" width="14.6640625" style="27" customWidth="1"/>
    <col min="4359" max="4359" width="12.6640625" style="27" customWidth="1"/>
    <col min="4360" max="4360" width="15" style="27" customWidth="1"/>
    <col min="4361" max="4362" width="12.6640625" style="27" customWidth="1"/>
    <col min="4363" max="4363" width="17.88671875" style="27" customWidth="1"/>
    <col min="4364" max="4606" width="8.88671875" style="27"/>
    <col min="4607" max="4607" width="5.5546875" style="27" customWidth="1"/>
    <col min="4608" max="4608" width="14" style="27" customWidth="1"/>
    <col min="4609" max="4609" width="48.88671875" style="27" customWidth="1"/>
    <col min="4610" max="4610" width="9.6640625" style="27" customWidth="1"/>
    <col min="4611" max="4613" width="12.6640625" style="27" customWidth="1"/>
    <col min="4614" max="4614" width="14.6640625" style="27" customWidth="1"/>
    <col min="4615" max="4615" width="12.6640625" style="27" customWidth="1"/>
    <col min="4616" max="4616" width="15" style="27" customWidth="1"/>
    <col min="4617" max="4618" width="12.6640625" style="27" customWidth="1"/>
    <col min="4619" max="4619" width="17.88671875" style="27" customWidth="1"/>
    <col min="4620" max="4862" width="8.88671875" style="27"/>
    <col min="4863" max="4863" width="5.5546875" style="27" customWidth="1"/>
    <col min="4864" max="4864" width="14" style="27" customWidth="1"/>
    <col min="4865" max="4865" width="48.88671875" style="27" customWidth="1"/>
    <col min="4866" max="4866" width="9.6640625" style="27" customWidth="1"/>
    <col min="4867" max="4869" width="12.6640625" style="27" customWidth="1"/>
    <col min="4870" max="4870" width="14.6640625" style="27" customWidth="1"/>
    <col min="4871" max="4871" width="12.6640625" style="27" customWidth="1"/>
    <col min="4872" max="4872" width="15" style="27" customWidth="1"/>
    <col min="4873" max="4874" width="12.6640625" style="27" customWidth="1"/>
    <col min="4875" max="4875" width="17.88671875" style="27" customWidth="1"/>
    <col min="4876" max="5118" width="8.88671875" style="27"/>
    <col min="5119" max="5119" width="5.5546875" style="27" customWidth="1"/>
    <col min="5120" max="5120" width="14" style="27" customWidth="1"/>
    <col min="5121" max="5121" width="48.88671875" style="27" customWidth="1"/>
    <col min="5122" max="5122" width="9.6640625" style="27" customWidth="1"/>
    <col min="5123" max="5125" width="12.6640625" style="27" customWidth="1"/>
    <col min="5126" max="5126" width="14.6640625" style="27" customWidth="1"/>
    <col min="5127" max="5127" width="12.6640625" style="27" customWidth="1"/>
    <col min="5128" max="5128" width="15" style="27" customWidth="1"/>
    <col min="5129" max="5130" width="12.6640625" style="27" customWidth="1"/>
    <col min="5131" max="5131" width="17.88671875" style="27" customWidth="1"/>
    <col min="5132" max="5374" width="8.88671875" style="27"/>
    <col min="5375" max="5375" width="5.5546875" style="27" customWidth="1"/>
    <col min="5376" max="5376" width="14" style="27" customWidth="1"/>
    <col min="5377" max="5377" width="48.88671875" style="27" customWidth="1"/>
    <col min="5378" max="5378" width="9.6640625" style="27" customWidth="1"/>
    <col min="5379" max="5381" width="12.6640625" style="27" customWidth="1"/>
    <col min="5382" max="5382" width="14.6640625" style="27" customWidth="1"/>
    <col min="5383" max="5383" width="12.6640625" style="27" customWidth="1"/>
    <col min="5384" max="5384" width="15" style="27" customWidth="1"/>
    <col min="5385" max="5386" width="12.6640625" style="27" customWidth="1"/>
    <col min="5387" max="5387" width="17.88671875" style="27" customWidth="1"/>
    <col min="5388" max="5630" width="8.88671875" style="27"/>
    <col min="5631" max="5631" width="5.5546875" style="27" customWidth="1"/>
    <col min="5632" max="5632" width="14" style="27" customWidth="1"/>
    <col min="5633" max="5633" width="48.88671875" style="27" customWidth="1"/>
    <col min="5634" max="5634" width="9.6640625" style="27" customWidth="1"/>
    <col min="5635" max="5637" width="12.6640625" style="27" customWidth="1"/>
    <col min="5638" max="5638" width="14.6640625" style="27" customWidth="1"/>
    <col min="5639" max="5639" width="12.6640625" style="27" customWidth="1"/>
    <col min="5640" max="5640" width="15" style="27" customWidth="1"/>
    <col min="5641" max="5642" width="12.6640625" style="27" customWidth="1"/>
    <col min="5643" max="5643" width="17.88671875" style="27" customWidth="1"/>
    <col min="5644" max="5886" width="8.88671875" style="27"/>
    <col min="5887" max="5887" width="5.5546875" style="27" customWidth="1"/>
    <col min="5888" max="5888" width="14" style="27" customWidth="1"/>
    <col min="5889" max="5889" width="48.88671875" style="27" customWidth="1"/>
    <col min="5890" max="5890" width="9.6640625" style="27" customWidth="1"/>
    <col min="5891" max="5893" width="12.6640625" style="27" customWidth="1"/>
    <col min="5894" max="5894" width="14.6640625" style="27" customWidth="1"/>
    <col min="5895" max="5895" width="12.6640625" style="27" customWidth="1"/>
    <col min="5896" max="5896" width="15" style="27" customWidth="1"/>
    <col min="5897" max="5898" width="12.6640625" style="27" customWidth="1"/>
    <col min="5899" max="5899" width="17.88671875" style="27" customWidth="1"/>
    <col min="5900" max="6142" width="8.88671875" style="27"/>
    <col min="6143" max="6143" width="5.5546875" style="27" customWidth="1"/>
    <col min="6144" max="6144" width="14" style="27" customWidth="1"/>
    <col min="6145" max="6145" width="48.88671875" style="27" customWidth="1"/>
    <col min="6146" max="6146" width="9.6640625" style="27" customWidth="1"/>
    <col min="6147" max="6149" width="12.6640625" style="27" customWidth="1"/>
    <col min="6150" max="6150" width="14.6640625" style="27" customWidth="1"/>
    <col min="6151" max="6151" width="12.6640625" style="27" customWidth="1"/>
    <col min="6152" max="6152" width="15" style="27" customWidth="1"/>
    <col min="6153" max="6154" width="12.6640625" style="27" customWidth="1"/>
    <col min="6155" max="6155" width="17.88671875" style="27" customWidth="1"/>
    <col min="6156" max="6398" width="8.88671875" style="27"/>
    <col min="6399" max="6399" width="5.5546875" style="27" customWidth="1"/>
    <col min="6400" max="6400" width="14" style="27" customWidth="1"/>
    <col min="6401" max="6401" width="48.88671875" style="27" customWidth="1"/>
    <col min="6402" max="6402" width="9.6640625" style="27" customWidth="1"/>
    <col min="6403" max="6405" width="12.6640625" style="27" customWidth="1"/>
    <col min="6406" max="6406" width="14.6640625" style="27" customWidth="1"/>
    <col min="6407" max="6407" width="12.6640625" style="27" customWidth="1"/>
    <col min="6408" max="6408" width="15" style="27" customWidth="1"/>
    <col min="6409" max="6410" width="12.6640625" style="27" customWidth="1"/>
    <col min="6411" max="6411" width="17.88671875" style="27" customWidth="1"/>
    <col min="6412" max="6654" width="8.88671875" style="27"/>
    <col min="6655" max="6655" width="5.5546875" style="27" customWidth="1"/>
    <col min="6656" max="6656" width="14" style="27" customWidth="1"/>
    <col min="6657" max="6657" width="48.88671875" style="27" customWidth="1"/>
    <col min="6658" max="6658" width="9.6640625" style="27" customWidth="1"/>
    <col min="6659" max="6661" width="12.6640625" style="27" customWidth="1"/>
    <col min="6662" max="6662" width="14.6640625" style="27" customWidth="1"/>
    <col min="6663" max="6663" width="12.6640625" style="27" customWidth="1"/>
    <col min="6664" max="6664" width="15" style="27" customWidth="1"/>
    <col min="6665" max="6666" width="12.6640625" style="27" customWidth="1"/>
    <col min="6667" max="6667" width="17.88671875" style="27" customWidth="1"/>
    <col min="6668" max="6910" width="8.88671875" style="27"/>
    <col min="6911" max="6911" width="5.5546875" style="27" customWidth="1"/>
    <col min="6912" max="6912" width="14" style="27" customWidth="1"/>
    <col min="6913" max="6913" width="48.88671875" style="27" customWidth="1"/>
    <col min="6914" max="6914" width="9.6640625" style="27" customWidth="1"/>
    <col min="6915" max="6917" width="12.6640625" style="27" customWidth="1"/>
    <col min="6918" max="6918" width="14.6640625" style="27" customWidth="1"/>
    <col min="6919" max="6919" width="12.6640625" style="27" customWidth="1"/>
    <col min="6920" max="6920" width="15" style="27" customWidth="1"/>
    <col min="6921" max="6922" width="12.6640625" style="27" customWidth="1"/>
    <col min="6923" max="6923" width="17.88671875" style="27" customWidth="1"/>
    <col min="6924" max="7166" width="8.88671875" style="27"/>
    <col min="7167" max="7167" width="5.5546875" style="27" customWidth="1"/>
    <col min="7168" max="7168" width="14" style="27" customWidth="1"/>
    <col min="7169" max="7169" width="48.88671875" style="27" customWidth="1"/>
    <col min="7170" max="7170" width="9.6640625" style="27" customWidth="1"/>
    <col min="7171" max="7173" width="12.6640625" style="27" customWidth="1"/>
    <col min="7174" max="7174" width="14.6640625" style="27" customWidth="1"/>
    <col min="7175" max="7175" width="12.6640625" style="27" customWidth="1"/>
    <col min="7176" max="7176" width="15" style="27" customWidth="1"/>
    <col min="7177" max="7178" width="12.6640625" style="27" customWidth="1"/>
    <col min="7179" max="7179" width="17.88671875" style="27" customWidth="1"/>
    <col min="7180" max="7422" width="8.88671875" style="27"/>
    <col min="7423" max="7423" width="5.5546875" style="27" customWidth="1"/>
    <col min="7424" max="7424" width="14" style="27" customWidth="1"/>
    <col min="7425" max="7425" width="48.88671875" style="27" customWidth="1"/>
    <col min="7426" max="7426" width="9.6640625" style="27" customWidth="1"/>
    <col min="7427" max="7429" width="12.6640625" style="27" customWidth="1"/>
    <col min="7430" max="7430" width="14.6640625" style="27" customWidth="1"/>
    <col min="7431" max="7431" width="12.6640625" style="27" customWidth="1"/>
    <col min="7432" max="7432" width="15" style="27" customWidth="1"/>
    <col min="7433" max="7434" width="12.6640625" style="27" customWidth="1"/>
    <col min="7435" max="7435" width="17.88671875" style="27" customWidth="1"/>
    <col min="7436" max="7678" width="8.88671875" style="27"/>
    <col min="7679" max="7679" width="5.5546875" style="27" customWidth="1"/>
    <col min="7680" max="7680" width="14" style="27" customWidth="1"/>
    <col min="7681" max="7681" width="48.88671875" style="27" customWidth="1"/>
    <col min="7682" max="7682" width="9.6640625" style="27" customWidth="1"/>
    <col min="7683" max="7685" width="12.6640625" style="27" customWidth="1"/>
    <col min="7686" max="7686" width="14.6640625" style="27" customWidth="1"/>
    <col min="7687" max="7687" width="12.6640625" style="27" customWidth="1"/>
    <col min="7688" max="7688" width="15" style="27" customWidth="1"/>
    <col min="7689" max="7690" width="12.6640625" style="27" customWidth="1"/>
    <col min="7691" max="7691" width="17.88671875" style="27" customWidth="1"/>
    <col min="7692" max="7934" width="8.88671875" style="27"/>
    <col min="7935" max="7935" width="5.5546875" style="27" customWidth="1"/>
    <col min="7936" max="7936" width="14" style="27" customWidth="1"/>
    <col min="7937" max="7937" width="48.88671875" style="27" customWidth="1"/>
    <col min="7938" max="7938" width="9.6640625" style="27" customWidth="1"/>
    <col min="7939" max="7941" width="12.6640625" style="27" customWidth="1"/>
    <col min="7942" max="7942" width="14.6640625" style="27" customWidth="1"/>
    <col min="7943" max="7943" width="12.6640625" style="27" customWidth="1"/>
    <col min="7944" max="7944" width="15" style="27" customWidth="1"/>
    <col min="7945" max="7946" width="12.6640625" style="27" customWidth="1"/>
    <col min="7947" max="7947" width="17.88671875" style="27" customWidth="1"/>
    <col min="7948" max="8190" width="8.88671875" style="27"/>
    <col min="8191" max="8191" width="5.5546875" style="27" customWidth="1"/>
    <col min="8192" max="8192" width="14" style="27" customWidth="1"/>
    <col min="8193" max="8193" width="48.88671875" style="27" customWidth="1"/>
    <col min="8194" max="8194" width="9.6640625" style="27" customWidth="1"/>
    <col min="8195" max="8197" width="12.6640625" style="27" customWidth="1"/>
    <col min="8198" max="8198" width="14.6640625" style="27" customWidth="1"/>
    <col min="8199" max="8199" width="12.6640625" style="27" customWidth="1"/>
    <col min="8200" max="8200" width="15" style="27" customWidth="1"/>
    <col min="8201" max="8202" width="12.6640625" style="27" customWidth="1"/>
    <col min="8203" max="8203" width="17.88671875" style="27" customWidth="1"/>
    <col min="8204" max="8446" width="8.88671875" style="27"/>
    <col min="8447" max="8447" width="5.5546875" style="27" customWidth="1"/>
    <col min="8448" max="8448" width="14" style="27" customWidth="1"/>
    <col min="8449" max="8449" width="48.88671875" style="27" customWidth="1"/>
    <col min="8450" max="8450" width="9.6640625" style="27" customWidth="1"/>
    <col min="8451" max="8453" width="12.6640625" style="27" customWidth="1"/>
    <col min="8454" max="8454" width="14.6640625" style="27" customWidth="1"/>
    <col min="8455" max="8455" width="12.6640625" style="27" customWidth="1"/>
    <col min="8456" max="8456" width="15" style="27" customWidth="1"/>
    <col min="8457" max="8458" width="12.6640625" style="27" customWidth="1"/>
    <col min="8459" max="8459" width="17.88671875" style="27" customWidth="1"/>
    <col min="8460" max="8702" width="8.88671875" style="27"/>
    <col min="8703" max="8703" width="5.5546875" style="27" customWidth="1"/>
    <col min="8704" max="8704" width="14" style="27" customWidth="1"/>
    <col min="8705" max="8705" width="48.88671875" style="27" customWidth="1"/>
    <col min="8706" max="8706" width="9.6640625" style="27" customWidth="1"/>
    <col min="8707" max="8709" width="12.6640625" style="27" customWidth="1"/>
    <col min="8710" max="8710" width="14.6640625" style="27" customWidth="1"/>
    <col min="8711" max="8711" width="12.6640625" style="27" customWidth="1"/>
    <col min="8712" max="8712" width="15" style="27" customWidth="1"/>
    <col min="8713" max="8714" width="12.6640625" style="27" customWidth="1"/>
    <col min="8715" max="8715" width="17.88671875" style="27" customWidth="1"/>
    <col min="8716" max="8958" width="8.88671875" style="27"/>
    <col min="8959" max="8959" width="5.5546875" style="27" customWidth="1"/>
    <col min="8960" max="8960" width="14" style="27" customWidth="1"/>
    <col min="8961" max="8961" width="48.88671875" style="27" customWidth="1"/>
    <col min="8962" max="8962" width="9.6640625" style="27" customWidth="1"/>
    <col min="8963" max="8965" width="12.6640625" style="27" customWidth="1"/>
    <col min="8966" max="8966" width="14.6640625" style="27" customWidth="1"/>
    <col min="8967" max="8967" width="12.6640625" style="27" customWidth="1"/>
    <col min="8968" max="8968" width="15" style="27" customWidth="1"/>
    <col min="8969" max="8970" width="12.6640625" style="27" customWidth="1"/>
    <col min="8971" max="8971" width="17.88671875" style="27" customWidth="1"/>
    <col min="8972" max="9214" width="8.88671875" style="27"/>
    <col min="9215" max="9215" width="5.5546875" style="27" customWidth="1"/>
    <col min="9216" max="9216" width="14" style="27" customWidth="1"/>
    <col min="9217" max="9217" width="48.88671875" style="27" customWidth="1"/>
    <col min="9218" max="9218" width="9.6640625" style="27" customWidth="1"/>
    <col min="9219" max="9221" width="12.6640625" style="27" customWidth="1"/>
    <col min="9222" max="9222" width="14.6640625" style="27" customWidth="1"/>
    <col min="9223" max="9223" width="12.6640625" style="27" customWidth="1"/>
    <col min="9224" max="9224" width="15" style="27" customWidth="1"/>
    <col min="9225" max="9226" width="12.6640625" style="27" customWidth="1"/>
    <col min="9227" max="9227" width="17.88671875" style="27" customWidth="1"/>
    <col min="9228" max="9470" width="8.88671875" style="27"/>
    <col min="9471" max="9471" width="5.5546875" style="27" customWidth="1"/>
    <col min="9472" max="9472" width="14" style="27" customWidth="1"/>
    <col min="9473" max="9473" width="48.88671875" style="27" customWidth="1"/>
    <col min="9474" max="9474" width="9.6640625" style="27" customWidth="1"/>
    <col min="9475" max="9477" width="12.6640625" style="27" customWidth="1"/>
    <col min="9478" max="9478" width="14.6640625" style="27" customWidth="1"/>
    <col min="9479" max="9479" width="12.6640625" style="27" customWidth="1"/>
    <col min="9480" max="9480" width="15" style="27" customWidth="1"/>
    <col min="9481" max="9482" width="12.6640625" style="27" customWidth="1"/>
    <col min="9483" max="9483" width="17.88671875" style="27" customWidth="1"/>
    <col min="9484" max="9726" width="8.88671875" style="27"/>
    <col min="9727" max="9727" width="5.5546875" style="27" customWidth="1"/>
    <col min="9728" max="9728" width="14" style="27" customWidth="1"/>
    <col min="9729" max="9729" width="48.88671875" style="27" customWidth="1"/>
    <col min="9730" max="9730" width="9.6640625" style="27" customWidth="1"/>
    <col min="9731" max="9733" width="12.6640625" style="27" customWidth="1"/>
    <col min="9734" max="9734" width="14.6640625" style="27" customWidth="1"/>
    <col min="9735" max="9735" width="12.6640625" style="27" customWidth="1"/>
    <col min="9736" max="9736" width="15" style="27" customWidth="1"/>
    <col min="9737" max="9738" width="12.6640625" style="27" customWidth="1"/>
    <col min="9739" max="9739" width="17.88671875" style="27" customWidth="1"/>
    <col min="9740" max="9982" width="8.88671875" style="27"/>
    <col min="9983" max="9983" width="5.5546875" style="27" customWidth="1"/>
    <col min="9984" max="9984" width="14" style="27" customWidth="1"/>
    <col min="9985" max="9985" width="48.88671875" style="27" customWidth="1"/>
    <col min="9986" max="9986" width="9.6640625" style="27" customWidth="1"/>
    <col min="9987" max="9989" width="12.6640625" style="27" customWidth="1"/>
    <col min="9990" max="9990" width="14.6640625" style="27" customWidth="1"/>
    <col min="9991" max="9991" width="12.6640625" style="27" customWidth="1"/>
    <col min="9992" max="9992" width="15" style="27" customWidth="1"/>
    <col min="9993" max="9994" width="12.6640625" style="27" customWidth="1"/>
    <col min="9995" max="9995" width="17.88671875" style="27" customWidth="1"/>
    <col min="9996" max="10238" width="8.88671875" style="27"/>
    <col min="10239" max="10239" width="5.5546875" style="27" customWidth="1"/>
    <col min="10240" max="10240" width="14" style="27" customWidth="1"/>
    <col min="10241" max="10241" width="48.88671875" style="27" customWidth="1"/>
    <col min="10242" max="10242" width="9.6640625" style="27" customWidth="1"/>
    <col min="10243" max="10245" width="12.6640625" style="27" customWidth="1"/>
    <col min="10246" max="10246" width="14.6640625" style="27" customWidth="1"/>
    <col min="10247" max="10247" width="12.6640625" style="27" customWidth="1"/>
    <col min="10248" max="10248" width="15" style="27" customWidth="1"/>
    <col min="10249" max="10250" width="12.6640625" style="27" customWidth="1"/>
    <col min="10251" max="10251" width="17.88671875" style="27" customWidth="1"/>
    <col min="10252" max="10494" width="8.88671875" style="27"/>
    <col min="10495" max="10495" width="5.5546875" style="27" customWidth="1"/>
    <col min="10496" max="10496" width="14" style="27" customWidth="1"/>
    <col min="10497" max="10497" width="48.88671875" style="27" customWidth="1"/>
    <col min="10498" max="10498" width="9.6640625" style="27" customWidth="1"/>
    <col min="10499" max="10501" width="12.6640625" style="27" customWidth="1"/>
    <col min="10502" max="10502" width="14.6640625" style="27" customWidth="1"/>
    <col min="10503" max="10503" width="12.6640625" style="27" customWidth="1"/>
    <col min="10504" max="10504" width="15" style="27" customWidth="1"/>
    <col min="10505" max="10506" width="12.6640625" style="27" customWidth="1"/>
    <col min="10507" max="10507" width="17.88671875" style="27" customWidth="1"/>
    <col min="10508" max="10750" width="8.88671875" style="27"/>
    <col min="10751" max="10751" width="5.5546875" style="27" customWidth="1"/>
    <col min="10752" max="10752" width="14" style="27" customWidth="1"/>
    <col min="10753" max="10753" width="48.88671875" style="27" customWidth="1"/>
    <col min="10754" max="10754" width="9.6640625" style="27" customWidth="1"/>
    <col min="10755" max="10757" width="12.6640625" style="27" customWidth="1"/>
    <col min="10758" max="10758" width="14.6640625" style="27" customWidth="1"/>
    <col min="10759" max="10759" width="12.6640625" style="27" customWidth="1"/>
    <col min="10760" max="10760" width="15" style="27" customWidth="1"/>
    <col min="10761" max="10762" width="12.6640625" style="27" customWidth="1"/>
    <col min="10763" max="10763" width="17.88671875" style="27" customWidth="1"/>
    <col min="10764" max="11006" width="8.88671875" style="27"/>
    <col min="11007" max="11007" width="5.5546875" style="27" customWidth="1"/>
    <col min="11008" max="11008" width="14" style="27" customWidth="1"/>
    <col min="11009" max="11009" width="48.88671875" style="27" customWidth="1"/>
    <col min="11010" max="11010" width="9.6640625" style="27" customWidth="1"/>
    <col min="11011" max="11013" width="12.6640625" style="27" customWidth="1"/>
    <col min="11014" max="11014" width="14.6640625" style="27" customWidth="1"/>
    <col min="11015" max="11015" width="12.6640625" style="27" customWidth="1"/>
    <col min="11016" max="11016" width="15" style="27" customWidth="1"/>
    <col min="11017" max="11018" width="12.6640625" style="27" customWidth="1"/>
    <col min="11019" max="11019" width="17.88671875" style="27" customWidth="1"/>
    <col min="11020" max="11262" width="8.88671875" style="27"/>
    <col min="11263" max="11263" width="5.5546875" style="27" customWidth="1"/>
    <col min="11264" max="11264" width="14" style="27" customWidth="1"/>
    <col min="11265" max="11265" width="48.88671875" style="27" customWidth="1"/>
    <col min="11266" max="11266" width="9.6640625" style="27" customWidth="1"/>
    <col min="11267" max="11269" width="12.6640625" style="27" customWidth="1"/>
    <col min="11270" max="11270" width="14.6640625" style="27" customWidth="1"/>
    <col min="11271" max="11271" width="12.6640625" style="27" customWidth="1"/>
    <col min="11272" max="11272" width="15" style="27" customWidth="1"/>
    <col min="11273" max="11274" width="12.6640625" style="27" customWidth="1"/>
    <col min="11275" max="11275" width="17.88671875" style="27" customWidth="1"/>
    <col min="11276" max="11518" width="8.88671875" style="27"/>
    <col min="11519" max="11519" width="5.5546875" style="27" customWidth="1"/>
    <col min="11520" max="11520" width="14" style="27" customWidth="1"/>
    <col min="11521" max="11521" width="48.88671875" style="27" customWidth="1"/>
    <col min="11522" max="11522" width="9.6640625" style="27" customWidth="1"/>
    <col min="11523" max="11525" width="12.6640625" style="27" customWidth="1"/>
    <col min="11526" max="11526" width="14.6640625" style="27" customWidth="1"/>
    <col min="11527" max="11527" width="12.6640625" style="27" customWidth="1"/>
    <col min="11528" max="11528" width="15" style="27" customWidth="1"/>
    <col min="11529" max="11530" width="12.6640625" style="27" customWidth="1"/>
    <col min="11531" max="11531" width="17.88671875" style="27" customWidth="1"/>
    <col min="11532" max="11774" width="8.88671875" style="27"/>
    <col min="11775" max="11775" width="5.5546875" style="27" customWidth="1"/>
    <col min="11776" max="11776" width="14" style="27" customWidth="1"/>
    <col min="11777" max="11777" width="48.88671875" style="27" customWidth="1"/>
    <col min="11778" max="11778" width="9.6640625" style="27" customWidth="1"/>
    <col min="11779" max="11781" width="12.6640625" style="27" customWidth="1"/>
    <col min="11782" max="11782" width="14.6640625" style="27" customWidth="1"/>
    <col min="11783" max="11783" width="12.6640625" style="27" customWidth="1"/>
    <col min="11784" max="11784" width="15" style="27" customWidth="1"/>
    <col min="11785" max="11786" width="12.6640625" style="27" customWidth="1"/>
    <col min="11787" max="11787" width="17.88671875" style="27" customWidth="1"/>
    <col min="11788" max="12030" width="8.88671875" style="27"/>
    <col min="12031" max="12031" width="5.5546875" style="27" customWidth="1"/>
    <col min="12032" max="12032" width="14" style="27" customWidth="1"/>
    <col min="12033" max="12033" width="48.88671875" style="27" customWidth="1"/>
    <col min="12034" max="12034" width="9.6640625" style="27" customWidth="1"/>
    <col min="12035" max="12037" width="12.6640625" style="27" customWidth="1"/>
    <col min="12038" max="12038" width="14.6640625" style="27" customWidth="1"/>
    <col min="12039" max="12039" width="12.6640625" style="27" customWidth="1"/>
    <col min="12040" max="12040" width="15" style="27" customWidth="1"/>
    <col min="12041" max="12042" width="12.6640625" style="27" customWidth="1"/>
    <col min="12043" max="12043" width="17.88671875" style="27" customWidth="1"/>
    <col min="12044" max="12286" width="8.88671875" style="27"/>
    <col min="12287" max="12287" width="5.5546875" style="27" customWidth="1"/>
    <col min="12288" max="12288" width="14" style="27" customWidth="1"/>
    <col min="12289" max="12289" width="48.88671875" style="27" customWidth="1"/>
    <col min="12290" max="12290" width="9.6640625" style="27" customWidth="1"/>
    <col min="12291" max="12293" width="12.6640625" style="27" customWidth="1"/>
    <col min="12294" max="12294" width="14.6640625" style="27" customWidth="1"/>
    <col min="12295" max="12295" width="12.6640625" style="27" customWidth="1"/>
    <col min="12296" max="12296" width="15" style="27" customWidth="1"/>
    <col min="12297" max="12298" width="12.6640625" style="27" customWidth="1"/>
    <col min="12299" max="12299" width="17.88671875" style="27" customWidth="1"/>
    <col min="12300" max="12542" width="8.88671875" style="27"/>
    <col min="12543" max="12543" width="5.5546875" style="27" customWidth="1"/>
    <col min="12544" max="12544" width="14" style="27" customWidth="1"/>
    <col min="12545" max="12545" width="48.88671875" style="27" customWidth="1"/>
    <col min="12546" max="12546" width="9.6640625" style="27" customWidth="1"/>
    <col min="12547" max="12549" width="12.6640625" style="27" customWidth="1"/>
    <col min="12550" max="12550" width="14.6640625" style="27" customWidth="1"/>
    <col min="12551" max="12551" width="12.6640625" style="27" customWidth="1"/>
    <col min="12552" max="12552" width="15" style="27" customWidth="1"/>
    <col min="12553" max="12554" width="12.6640625" style="27" customWidth="1"/>
    <col min="12555" max="12555" width="17.88671875" style="27" customWidth="1"/>
    <col min="12556" max="12798" width="8.88671875" style="27"/>
    <col min="12799" max="12799" width="5.5546875" style="27" customWidth="1"/>
    <col min="12800" max="12800" width="14" style="27" customWidth="1"/>
    <col min="12801" max="12801" width="48.88671875" style="27" customWidth="1"/>
    <col min="12802" max="12802" width="9.6640625" style="27" customWidth="1"/>
    <col min="12803" max="12805" width="12.6640625" style="27" customWidth="1"/>
    <col min="12806" max="12806" width="14.6640625" style="27" customWidth="1"/>
    <col min="12807" max="12807" width="12.6640625" style="27" customWidth="1"/>
    <col min="12808" max="12808" width="15" style="27" customWidth="1"/>
    <col min="12809" max="12810" width="12.6640625" style="27" customWidth="1"/>
    <col min="12811" max="12811" width="17.88671875" style="27" customWidth="1"/>
    <col min="12812" max="13054" width="8.88671875" style="27"/>
    <col min="13055" max="13055" width="5.5546875" style="27" customWidth="1"/>
    <col min="13056" max="13056" width="14" style="27" customWidth="1"/>
    <col min="13057" max="13057" width="48.88671875" style="27" customWidth="1"/>
    <col min="13058" max="13058" width="9.6640625" style="27" customWidth="1"/>
    <col min="13059" max="13061" width="12.6640625" style="27" customWidth="1"/>
    <col min="13062" max="13062" width="14.6640625" style="27" customWidth="1"/>
    <col min="13063" max="13063" width="12.6640625" style="27" customWidth="1"/>
    <col min="13064" max="13064" width="15" style="27" customWidth="1"/>
    <col min="13065" max="13066" width="12.6640625" style="27" customWidth="1"/>
    <col min="13067" max="13067" width="17.88671875" style="27" customWidth="1"/>
    <col min="13068" max="13310" width="8.88671875" style="27"/>
    <col min="13311" max="13311" width="5.5546875" style="27" customWidth="1"/>
    <col min="13312" max="13312" width="14" style="27" customWidth="1"/>
    <col min="13313" max="13313" width="48.88671875" style="27" customWidth="1"/>
    <col min="13314" max="13314" width="9.6640625" style="27" customWidth="1"/>
    <col min="13315" max="13317" width="12.6640625" style="27" customWidth="1"/>
    <col min="13318" max="13318" width="14.6640625" style="27" customWidth="1"/>
    <col min="13319" max="13319" width="12.6640625" style="27" customWidth="1"/>
    <col min="13320" max="13320" width="15" style="27" customWidth="1"/>
    <col min="13321" max="13322" width="12.6640625" style="27" customWidth="1"/>
    <col min="13323" max="13323" width="17.88671875" style="27" customWidth="1"/>
    <col min="13324" max="13566" width="8.88671875" style="27"/>
    <col min="13567" max="13567" width="5.5546875" style="27" customWidth="1"/>
    <col min="13568" max="13568" width="14" style="27" customWidth="1"/>
    <col min="13569" max="13569" width="48.88671875" style="27" customWidth="1"/>
    <col min="13570" max="13570" width="9.6640625" style="27" customWidth="1"/>
    <col min="13571" max="13573" width="12.6640625" style="27" customWidth="1"/>
    <col min="13574" max="13574" width="14.6640625" style="27" customWidth="1"/>
    <col min="13575" max="13575" width="12.6640625" style="27" customWidth="1"/>
    <col min="13576" max="13576" width="15" style="27" customWidth="1"/>
    <col min="13577" max="13578" width="12.6640625" style="27" customWidth="1"/>
    <col min="13579" max="13579" width="17.88671875" style="27" customWidth="1"/>
    <col min="13580" max="13822" width="8.88671875" style="27"/>
    <col min="13823" max="13823" width="5.5546875" style="27" customWidth="1"/>
    <col min="13824" max="13824" width="14" style="27" customWidth="1"/>
    <col min="13825" max="13825" width="48.88671875" style="27" customWidth="1"/>
    <col min="13826" max="13826" width="9.6640625" style="27" customWidth="1"/>
    <col min="13827" max="13829" width="12.6640625" style="27" customWidth="1"/>
    <col min="13830" max="13830" width="14.6640625" style="27" customWidth="1"/>
    <col min="13831" max="13831" width="12.6640625" style="27" customWidth="1"/>
    <col min="13832" max="13832" width="15" style="27" customWidth="1"/>
    <col min="13833" max="13834" width="12.6640625" style="27" customWidth="1"/>
    <col min="13835" max="13835" width="17.88671875" style="27" customWidth="1"/>
    <col min="13836" max="14078" width="8.88671875" style="27"/>
    <col min="14079" max="14079" width="5.5546875" style="27" customWidth="1"/>
    <col min="14080" max="14080" width="14" style="27" customWidth="1"/>
    <col min="14081" max="14081" width="48.88671875" style="27" customWidth="1"/>
    <col min="14082" max="14082" width="9.6640625" style="27" customWidth="1"/>
    <col min="14083" max="14085" width="12.6640625" style="27" customWidth="1"/>
    <col min="14086" max="14086" width="14.6640625" style="27" customWidth="1"/>
    <col min="14087" max="14087" width="12.6640625" style="27" customWidth="1"/>
    <col min="14088" max="14088" width="15" style="27" customWidth="1"/>
    <col min="14089" max="14090" width="12.6640625" style="27" customWidth="1"/>
    <col min="14091" max="14091" width="17.88671875" style="27" customWidth="1"/>
    <col min="14092" max="14334" width="8.88671875" style="27"/>
    <col min="14335" max="14335" width="5.5546875" style="27" customWidth="1"/>
    <col min="14336" max="14336" width="14" style="27" customWidth="1"/>
    <col min="14337" max="14337" width="48.88671875" style="27" customWidth="1"/>
    <col min="14338" max="14338" width="9.6640625" style="27" customWidth="1"/>
    <col min="14339" max="14341" width="12.6640625" style="27" customWidth="1"/>
    <col min="14342" max="14342" width="14.6640625" style="27" customWidth="1"/>
    <col min="14343" max="14343" width="12.6640625" style="27" customWidth="1"/>
    <col min="14344" max="14344" width="15" style="27" customWidth="1"/>
    <col min="14345" max="14346" width="12.6640625" style="27" customWidth="1"/>
    <col min="14347" max="14347" width="17.88671875" style="27" customWidth="1"/>
    <col min="14348" max="14590" width="8.88671875" style="27"/>
    <col min="14591" max="14591" width="5.5546875" style="27" customWidth="1"/>
    <col min="14592" max="14592" width="14" style="27" customWidth="1"/>
    <col min="14593" max="14593" width="48.88671875" style="27" customWidth="1"/>
    <col min="14594" max="14594" width="9.6640625" style="27" customWidth="1"/>
    <col min="14595" max="14597" width="12.6640625" style="27" customWidth="1"/>
    <col min="14598" max="14598" width="14.6640625" style="27" customWidth="1"/>
    <col min="14599" max="14599" width="12.6640625" style="27" customWidth="1"/>
    <col min="14600" max="14600" width="15" style="27" customWidth="1"/>
    <col min="14601" max="14602" width="12.6640625" style="27" customWidth="1"/>
    <col min="14603" max="14603" width="17.88671875" style="27" customWidth="1"/>
    <col min="14604" max="14846" width="8.88671875" style="27"/>
    <col min="14847" max="14847" width="5.5546875" style="27" customWidth="1"/>
    <col min="14848" max="14848" width="14" style="27" customWidth="1"/>
    <col min="14849" max="14849" width="48.88671875" style="27" customWidth="1"/>
    <col min="14850" max="14850" width="9.6640625" style="27" customWidth="1"/>
    <col min="14851" max="14853" width="12.6640625" style="27" customWidth="1"/>
    <col min="14854" max="14854" width="14.6640625" style="27" customWidth="1"/>
    <col min="14855" max="14855" width="12.6640625" style="27" customWidth="1"/>
    <col min="14856" max="14856" width="15" style="27" customWidth="1"/>
    <col min="14857" max="14858" width="12.6640625" style="27" customWidth="1"/>
    <col min="14859" max="14859" width="17.88671875" style="27" customWidth="1"/>
    <col min="14860" max="15102" width="8.88671875" style="27"/>
    <col min="15103" max="15103" width="5.5546875" style="27" customWidth="1"/>
    <col min="15104" max="15104" width="14" style="27" customWidth="1"/>
    <col min="15105" max="15105" width="48.88671875" style="27" customWidth="1"/>
    <col min="15106" max="15106" width="9.6640625" style="27" customWidth="1"/>
    <col min="15107" max="15109" width="12.6640625" style="27" customWidth="1"/>
    <col min="15110" max="15110" width="14.6640625" style="27" customWidth="1"/>
    <col min="15111" max="15111" width="12.6640625" style="27" customWidth="1"/>
    <col min="15112" max="15112" width="15" style="27" customWidth="1"/>
    <col min="15113" max="15114" width="12.6640625" style="27" customWidth="1"/>
    <col min="15115" max="15115" width="17.88671875" style="27" customWidth="1"/>
    <col min="15116" max="15358" width="8.88671875" style="27"/>
    <col min="15359" max="15359" width="5.5546875" style="27" customWidth="1"/>
    <col min="15360" max="15360" width="14" style="27" customWidth="1"/>
    <col min="15361" max="15361" width="48.88671875" style="27" customWidth="1"/>
    <col min="15362" max="15362" width="9.6640625" style="27" customWidth="1"/>
    <col min="15363" max="15365" width="12.6640625" style="27" customWidth="1"/>
    <col min="15366" max="15366" width="14.6640625" style="27" customWidth="1"/>
    <col min="15367" max="15367" width="12.6640625" style="27" customWidth="1"/>
    <col min="15368" max="15368" width="15" style="27" customWidth="1"/>
    <col min="15369" max="15370" width="12.6640625" style="27" customWidth="1"/>
    <col min="15371" max="15371" width="17.88671875" style="27" customWidth="1"/>
    <col min="15372" max="15614" width="8.88671875" style="27"/>
    <col min="15615" max="15615" width="5.5546875" style="27" customWidth="1"/>
    <col min="15616" max="15616" width="14" style="27" customWidth="1"/>
    <col min="15617" max="15617" width="48.88671875" style="27" customWidth="1"/>
    <col min="15618" max="15618" width="9.6640625" style="27" customWidth="1"/>
    <col min="15619" max="15621" width="12.6640625" style="27" customWidth="1"/>
    <col min="15622" max="15622" width="14.6640625" style="27" customWidth="1"/>
    <col min="15623" max="15623" width="12.6640625" style="27" customWidth="1"/>
    <col min="15624" max="15624" width="15" style="27" customWidth="1"/>
    <col min="15625" max="15626" width="12.6640625" style="27" customWidth="1"/>
    <col min="15627" max="15627" width="17.88671875" style="27" customWidth="1"/>
    <col min="15628" max="15870" width="8.88671875" style="27"/>
    <col min="15871" max="15871" width="5.5546875" style="27" customWidth="1"/>
    <col min="15872" max="15872" width="14" style="27" customWidth="1"/>
    <col min="15873" max="15873" width="48.88671875" style="27" customWidth="1"/>
    <col min="15874" max="15874" width="9.6640625" style="27" customWidth="1"/>
    <col min="15875" max="15877" width="12.6640625" style="27" customWidth="1"/>
    <col min="15878" max="15878" width="14.6640625" style="27" customWidth="1"/>
    <col min="15879" max="15879" width="12.6640625" style="27" customWidth="1"/>
    <col min="15880" max="15880" width="15" style="27" customWidth="1"/>
    <col min="15881" max="15882" width="12.6640625" style="27" customWidth="1"/>
    <col min="15883" max="15883" width="17.88671875" style="27" customWidth="1"/>
    <col min="15884" max="16126" width="8.88671875" style="27"/>
    <col min="16127" max="16127" width="5.5546875" style="27" customWidth="1"/>
    <col min="16128" max="16128" width="14" style="27" customWidth="1"/>
    <col min="16129" max="16129" width="48.88671875" style="27" customWidth="1"/>
    <col min="16130" max="16130" width="9.6640625" style="27" customWidth="1"/>
    <col min="16131" max="16133" width="12.6640625" style="27" customWidth="1"/>
    <col min="16134" max="16134" width="14.6640625" style="27" customWidth="1"/>
    <col min="16135" max="16135" width="12.6640625" style="27" customWidth="1"/>
    <col min="16136" max="16136" width="15" style="27" customWidth="1"/>
    <col min="16137" max="16138" width="12.6640625" style="27" customWidth="1"/>
    <col min="16139" max="16139" width="17.88671875" style="27" customWidth="1"/>
    <col min="16140" max="16384" width="8.88671875" style="27"/>
  </cols>
  <sheetData>
    <row r="1" spans="1:18" s="24" customFormat="1" ht="42" customHeight="1" thickBot="1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8" s="26" customFormat="1" ht="32.25" customHeight="1">
      <c r="A2" s="134" t="s">
        <v>29</v>
      </c>
      <c r="B2" s="136" t="s">
        <v>30</v>
      </c>
      <c r="C2" s="138" t="s">
        <v>31</v>
      </c>
      <c r="D2" s="138" t="s">
        <v>32</v>
      </c>
      <c r="E2" s="140" t="s">
        <v>4</v>
      </c>
      <c r="F2" s="140" t="s">
        <v>20</v>
      </c>
      <c r="G2" s="140"/>
      <c r="H2" s="140" t="s">
        <v>21</v>
      </c>
      <c r="I2" s="140"/>
      <c r="J2" s="140" t="s">
        <v>33</v>
      </c>
      <c r="K2" s="140"/>
      <c r="L2" s="131" t="s">
        <v>34</v>
      </c>
    </row>
    <row r="3" spans="1:18" s="26" customFormat="1" ht="32.25" customHeight="1" thickBot="1">
      <c r="A3" s="135"/>
      <c r="B3" s="137"/>
      <c r="C3" s="139"/>
      <c r="D3" s="139"/>
      <c r="E3" s="141"/>
      <c r="F3" s="76" t="s">
        <v>35</v>
      </c>
      <c r="G3" s="76" t="s">
        <v>36</v>
      </c>
      <c r="H3" s="76" t="s">
        <v>35</v>
      </c>
      <c r="I3" s="76" t="s">
        <v>36</v>
      </c>
      <c r="J3" s="76" t="s">
        <v>35</v>
      </c>
      <c r="K3" s="76" t="s">
        <v>36</v>
      </c>
      <c r="L3" s="132"/>
    </row>
    <row r="4" spans="1:18" ht="15" customHeight="1" thickBot="1">
      <c r="A4" s="69">
        <v>1</v>
      </c>
      <c r="B4" s="70">
        <v>2</v>
      </c>
      <c r="C4" s="71">
        <v>3</v>
      </c>
      <c r="D4" s="71">
        <v>4</v>
      </c>
      <c r="E4" s="71">
        <v>6</v>
      </c>
      <c r="F4" s="71">
        <v>7</v>
      </c>
      <c r="G4" s="71">
        <v>8</v>
      </c>
      <c r="H4" s="71">
        <v>9</v>
      </c>
      <c r="I4" s="71">
        <v>10</v>
      </c>
      <c r="J4" s="71">
        <v>11</v>
      </c>
      <c r="K4" s="71">
        <v>12</v>
      </c>
      <c r="L4" s="72">
        <v>13</v>
      </c>
    </row>
    <row r="5" spans="1:18" s="77" customFormat="1" ht="15" customHeight="1">
      <c r="A5" s="122"/>
      <c r="B5" s="120"/>
      <c r="C5" s="123" t="s">
        <v>88</v>
      </c>
      <c r="D5" s="120"/>
      <c r="E5" s="120"/>
      <c r="F5" s="120"/>
      <c r="G5" s="120"/>
      <c r="H5" s="120"/>
      <c r="I5" s="120"/>
      <c r="J5" s="120"/>
      <c r="K5" s="120"/>
      <c r="L5" s="121"/>
    </row>
    <row r="6" spans="1:18" s="87" customFormat="1" ht="69">
      <c r="A6" s="78">
        <v>1</v>
      </c>
      <c r="B6" s="79" t="s">
        <v>55</v>
      </c>
      <c r="C6" s="80" t="s">
        <v>56</v>
      </c>
      <c r="D6" s="81" t="s">
        <v>37</v>
      </c>
      <c r="E6" s="82">
        <v>1</v>
      </c>
      <c r="F6" s="83"/>
      <c r="G6" s="83"/>
      <c r="H6" s="84"/>
      <c r="I6" s="84"/>
      <c r="J6" s="84"/>
      <c r="K6" s="84"/>
      <c r="L6" s="85"/>
      <c r="M6" s="86"/>
      <c r="N6" s="86"/>
      <c r="O6" s="86"/>
      <c r="P6" s="86"/>
      <c r="Q6" s="86"/>
      <c r="R6" s="86"/>
    </row>
    <row r="7" spans="1:18" s="95" customFormat="1">
      <c r="A7" s="88"/>
      <c r="B7" s="89"/>
      <c r="C7" s="90" t="s">
        <v>43</v>
      </c>
      <c r="D7" s="91" t="s">
        <v>37</v>
      </c>
      <c r="E7" s="92">
        <v>1</v>
      </c>
      <c r="F7" s="83"/>
      <c r="G7" s="93"/>
      <c r="H7" s="84"/>
      <c r="I7" s="84"/>
      <c r="J7" s="84"/>
      <c r="K7" s="84"/>
      <c r="L7" s="85"/>
      <c r="M7" s="94"/>
      <c r="N7" s="94"/>
      <c r="O7" s="94"/>
      <c r="P7" s="94"/>
      <c r="Q7" s="94"/>
      <c r="R7" s="94"/>
    </row>
    <row r="8" spans="1:18" s="95" customFormat="1">
      <c r="A8" s="88"/>
      <c r="B8" s="89"/>
      <c r="C8" s="90" t="s">
        <v>40</v>
      </c>
      <c r="D8" s="91" t="s">
        <v>38</v>
      </c>
      <c r="E8" s="92">
        <v>15.5</v>
      </c>
      <c r="F8" s="83"/>
      <c r="G8" s="93"/>
      <c r="H8" s="84"/>
      <c r="I8" s="84"/>
      <c r="J8" s="84"/>
      <c r="K8" s="84"/>
      <c r="L8" s="85"/>
      <c r="M8" s="87"/>
      <c r="N8" s="87"/>
      <c r="O8" s="87"/>
      <c r="P8" s="87"/>
      <c r="Q8" s="87"/>
      <c r="R8" s="87"/>
    </row>
    <row r="9" spans="1:18" s="99" customFormat="1" ht="55.2">
      <c r="A9" s="96"/>
      <c r="B9" s="91" t="s">
        <v>57</v>
      </c>
      <c r="C9" s="97" t="s">
        <v>56</v>
      </c>
      <c r="D9" s="98" t="s">
        <v>37</v>
      </c>
      <c r="E9" s="91">
        <v>1</v>
      </c>
      <c r="F9" s="83"/>
      <c r="G9" s="93"/>
      <c r="H9" s="84"/>
      <c r="I9" s="84"/>
      <c r="J9" s="84"/>
      <c r="K9" s="84"/>
      <c r="L9" s="85"/>
      <c r="M9" s="86"/>
      <c r="N9" s="86"/>
      <c r="O9" s="86"/>
      <c r="P9" s="86"/>
      <c r="Q9" s="86"/>
      <c r="R9" s="86"/>
    </row>
    <row r="10" spans="1:18" s="95" customFormat="1">
      <c r="A10" s="88"/>
      <c r="B10" s="89"/>
      <c r="C10" s="90" t="s">
        <v>39</v>
      </c>
      <c r="D10" s="91" t="s">
        <v>38</v>
      </c>
      <c r="E10" s="92">
        <v>25.9</v>
      </c>
      <c r="F10" s="83"/>
      <c r="G10" s="93"/>
      <c r="H10" s="84"/>
      <c r="I10" s="84"/>
      <c r="J10" s="84"/>
      <c r="K10" s="84"/>
      <c r="L10" s="85"/>
      <c r="M10" s="86"/>
      <c r="N10" s="86"/>
      <c r="O10" s="86"/>
      <c r="P10" s="86"/>
      <c r="Q10" s="86"/>
      <c r="R10" s="86"/>
    </row>
    <row r="11" spans="1:18" s="87" customFormat="1" ht="82.8">
      <c r="A11" s="78">
        <v>2</v>
      </c>
      <c r="B11" s="79" t="s">
        <v>58</v>
      </c>
      <c r="C11" s="80" t="s">
        <v>59</v>
      </c>
      <c r="D11" s="81" t="s">
        <v>37</v>
      </c>
      <c r="E11" s="82">
        <v>5</v>
      </c>
      <c r="F11" s="83"/>
      <c r="G11" s="83"/>
      <c r="H11" s="84"/>
      <c r="I11" s="84"/>
      <c r="J11" s="84"/>
      <c r="K11" s="84"/>
      <c r="L11" s="85"/>
      <c r="M11" s="86"/>
      <c r="N11" s="86"/>
      <c r="O11" s="86"/>
      <c r="P11" s="86"/>
      <c r="Q11" s="86"/>
      <c r="R11" s="86"/>
    </row>
    <row r="12" spans="1:18" s="95" customFormat="1">
      <c r="A12" s="88"/>
      <c r="B12" s="89"/>
      <c r="C12" s="90" t="s">
        <v>43</v>
      </c>
      <c r="D12" s="91" t="s">
        <v>37</v>
      </c>
      <c r="E12" s="92">
        <v>5</v>
      </c>
      <c r="F12" s="83"/>
      <c r="G12" s="93"/>
      <c r="H12" s="84"/>
      <c r="I12" s="84"/>
      <c r="J12" s="84"/>
      <c r="K12" s="84"/>
      <c r="L12" s="85"/>
      <c r="M12" s="94"/>
      <c r="N12" s="94"/>
      <c r="O12" s="94"/>
      <c r="P12" s="94"/>
      <c r="Q12" s="94"/>
      <c r="R12" s="94"/>
    </row>
    <row r="13" spans="1:18" s="95" customFormat="1">
      <c r="A13" s="88"/>
      <c r="B13" s="89"/>
      <c r="C13" s="90" t="s">
        <v>40</v>
      </c>
      <c r="D13" s="91" t="s">
        <v>38</v>
      </c>
      <c r="E13" s="92">
        <v>19.7</v>
      </c>
      <c r="F13" s="83"/>
      <c r="G13" s="93"/>
      <c r="H13" s="84"/>
      <c r="I13" s="84"/>
      <c r="J13" s="84"/>
      <c r="K13" s="84"/>
      <c r="L13" s="85"/>
      <c r="M13" s="87"/>
      <c r="N13" s="87"/>
      <c r="O13" s="87"/>
      <c r="P13" s="87"/>
      <c r="Q13" s="87"/>
      <c r="R13" s="87"/>
    </row>
    <row r="14" spans="1:18" s="99" customFormat="1" ht="82.8">
      <c r="A14" s="96"/>
      <c r="B14" s="100" t="s">
        <v>60</v>
      </c>
      <c r="C14" s="97" t="s">
        <v>59</v>
      </c>
      <c r="D14" s="98" t="s">
        <v>37</v>
      </c>
      <c r="E14" s="91">
        <v>5</v>
      </c>
      <c r="F14" s="83"/>
      <c r="G14" s="93"/>
      <c r="H14" s="84"/>
      <c r="I14" s="84"/>
      <c r="J14" s="84"/>
      <c r="K14" s="84"/>
      <c r="L14" s="85"/>
      <c r="M14" s="86"/>
      <c r="N14" s="86"/>
      <c r="O14" s="86"/>
      <c r="P14" s="86"/>
      <c r="Q14" s="86"/>
      <c r="R14" s="86"/>
    </row>
    <row r="15" spans="1:18" s="95" customFormat="1">
      <c r="A15" s="88"/>
      <c r="B15" s="89"/>
      <c r="C15" s="90" t="s">
        <v>39</v>
      </c>
      <c r="D15" s="91" t="s">
        <v>38</v>
      </c>
      <c r="E15" s="92">
        <v>20.049999999999997</v>
      </c>
      <c r="F15" s="83"/>
      <c r="G15" s="93"/>
      <c r="H15" s="84"/>
      <c r="I15" s="84"/>
      <c r="J15" s="84"/>
      <c r="K15" s="84"/>
      <c r="L15" s="85"/>
      <c r="M15" s="86"/>
      <c r="N15" s="86"/>
      <c r="O15" s="86"/>
      <c r="P15" s="86"/>
      <c r="Q15" s="86"/>
      <c r="R15" s="86"/>
    </row>
    <row r="16" spans="1:18" s="87" customFormat="1" ht="82.8">
      <c r="A16" s="78">
        <v>3</v>
      </c>
      <c r="B16" s="79" t="s">
        <v>58</v>
      </c>
      <c r="C16" s="80" t="s">
        <v>61</v>
      </c>
      <c r="D16" s="81" t="s">
        <v>37</v>
      </c>
      <c r="E16" s="82">
        <v>5</v>
      </c>
      <c r="F16" s="83"/>
      <c r="G16" s="83"/>
      <c r="H16" s="84"/>
      <c r="I16" s="84"/>
      <c r="J16" s="84"/>
      <c r="K16" s="84"/>
      <c r="L16" s="85"/>
      <c r="M16" s="86"/>
      <c r="N16" s="86"/>
      <c r="O16" s="86"/>
      <c r="P16" s="86"/>
      <c r="Q16" s="86"/>
      <c r="R16" s="86"/>
    </row>
    <row r="17" spans="1:18" s="95" customFormat="1">
      <c r="A17" s="88"/>
      <c r="B17" s="89"/>
      <c r="C17" s="90" t="s">
        <v>43</v>
      </c>
      <c r="D17" s="91" t="s">
        <v>37</v>
      </c>
      <c r="E17" s="92">
        <v>5</v>
      </c>
      <c r="F17" s="83"/>
      <c r="G17" s="93"/>
      <c r="H17" s="84"/>
      <c r="I17" s="84"/>
      <c r="J17" s="84"/>
      <c r="K17" s="84"/>
      <c r="L17" s="85"/>
      <c r="M17" s="94"/>
      <c r="N17" s="94"/>
      <c r="O17" s="94"/>
      <c r="P17" s="94"/>
      <c r="Q17" s="94"/>
      <c r="R17" s="94"/>
    </row>
    <row r="18" spans="1:18" s="95" customFormat="1">
      <c r="A18" s="88"/>
      <c r="B18" s="89"/>
      <c r="C18" s="90" t="s">
        <v>40</v>
      </c>
      <c r="D18" s="91" t="s">
        <v>38</v>
      </c>
      <c r="E18" s="92">
        <v>19.7</v>
      </c>
      <c r="F18" s="83"/>
      <c r="G18" s="93"/>
      <c r="H18" s="84"/>
      <c r="I18" s="84"/>
      <c r="J18" s="84"/>
      <c r="K18" s="84"/>
      <c r="L18" s="85"/>
      <c r="M18" s="87"/>
      <c r="N18" s="87"/>
      <c r="O18" s="87"/>
      <c r="P18" s="87"/>
      <c r="Q18" s="87"/>
      <c r="R18" s="87"/>
    </row>
    <row r="19" spans="1:18" s="99" customFormat="1" ht="82.8">
      <c r="A19" s="96"/>
      <c r="B19" s="100" t="s">
        <v>62</v>
      </c>
      <c r="C19" s="97" t="s">
        <v>61</v>
      </c>
      <c r="D19" s="98" t="s">
        <v>53</v>
      </c>
      <c r="E19" s="91">
        <v>5</v>
      </c>
      <c r="F19" s="83"/>
      <c r="G19" s="93"/>
      <c r="H19" s="84"/>
      <c r="I19" s="84"/>
      <c r="J19" s="84"/>
      <c r="K19" s="84"/>
      <c r="L19" s="85"/>
      <c r="M19" s="86"/>
      <c r="N19" s="86"/>
      <c r="O19" s="86"/>
      <c r="P19" s="86"/>
      <c r="Q19" s="86"/>
      <c r="R19" s="86"/>
    </row>
    <row r="20" spans="1:18" s="95" customFormat="1">
      <c r="A20" s="88"/>
      <c r="B20" s="89"/>
      <c r="C20" s="90" t="s">
        <v>39</v>
      </c>
      <c r="D20" s="91" t="s">
        <v>38</v>
      </c>
      <c r="E20" s="92">
        <v>20.049999999999997</v>
      </c>
      <c r="F20" s="83"/>
      <c r="G20" s="93"/>
      <c r="H20" s="84"/>
      <c r="I20" s="84"/>
      <c r="J20" s="84"/>
      <c r="K20" s="84"/>
      <c r="L20" s="85"/>
      <c r="M20" s="86"/>
      <c r="N20" s="86"/>
      <c r="O20" s="86"/>
      <c r="P20" s="86"/>
      <c r="Q20" s="86"/>
      <c r="R20" s="86"/>
    </row>
    <row r="21" spans="1:18" s="87" customFormat="1">
      <c r="A21" s="78">
        <v>5</v>
      </c>
      <c r="B21" s="79" t="s">
        <v>42</v>
      </c>
      <c r="C21" s="80" t="s">
        <v>63</v>
      </c>
      <c r="D21" s="81" t="s">
        <v>37</v>
      </c>
      <c r="E21" s="82">
        <v>12</v>
      </c>
      <c r="F21" s="83"/>
      <c r="G21" s="83"/>
      <c r="H21" s="84"/>
      <c r="I21" s="84"/>
      <c r="J21" s="84"/>
      <c r="K21" s="84"/>
      <c r="L21" s="85"/>
      <c r="M21" s="86"/>
      <c r="N21" s="86"/>
      <c r="O21" s="86"/>
      <c r="P21" s="86"/>
      <c r="Q21" s="86"/>
      <c r="R21" s="86"/>
    </row>
    <row r="22" spans="1:18" s="95" customFormat="1">
      <c r="A22" s="88"/>
      <c r="B22" s="89"/>
      <c r="C22" s="90" t="s">
        <v>43</v>
      </c>
      <c r="D22" s="91" t="s">
        <v>37</v>
      </c>
      <c r="E22" s="92">
        <v>12</v>
      </c>
      <c r="F22" s="83"/>
      <c r="G22" s="93"/>
      <c r="H22" s="84"/>
      <c r="I22" s="84"/>
      <c r="J22" s="84"/>
      <c r="K22" s="84"/>
      <c r="L22" s="85"/>
      <c r="M22" s="94"/>
      <c r="N22" s="94"/>
      <c r="O22" s="94"/>
      <c r="P22" s="94"/>
      <c r="Q22" s="94"/>
      <c r="R22" s="94"/>
    </row>
    <row r="23" spans="1:18" s="99" customFormat="1" ht="14.4">
      <c r="A23" s="96"/>
      <c r="B23" s="91"/>
      <c r="C23" s="97" t="s">
        <v>64</v>
      </c>
      <c r="D23" s="98" t="s">
        <v>53</v>
      </c>
      <c r="E23" s="91">
        <v>12</v>
      </c>
      <c r="F23" s="83"/>
      <c r="G23" s="93"/>
      <c r="H23" s="84"/>
      <c r="I23" s="84"/>
      <c r="J23" s="84"/>
      <c r="K23" s="84"/>
      <c r="L23" s="85"/>
      <c r="M23" s="86"/>
      <c r="N23" s="86"/>
      <c r="O23" s="86"/>
      <c r="P23" s="86"/>
      <c r="Q23" s="86"/>
      <c r="R23" s="86"/>
    </row>
    <row r="24" spans="1:18" s="99" customFormat="1" ht="14.4">
      <c r="A24" s="96"/>
      <c r="B24" s="91"/>
      <c r="C24" s="97" t="s">
        <v>65</v>
      </c>
      <c r="D24" s="98" t="s">
        <v>53</v>
      </c>
      <c r="E24" s="91">
        <v>5</v>
      </c>
      <c r="F24" s="83"/>
      <c r="G24" s="93"/>
      <c r="H24" s="84"/>
      <c r="I24" s="84"/>
      <c r="J24" s="84"/>
      <c r="K24" s="84"/>
      <c r="L24" s="85"/>
      <c r="M24" s="86"/>
      <c r="N24" s="86"/>
      <c r="O24" s="86"/>
      <c r="P24" s="86"/>
      <c r="Q24" s="86"/>
      <c r="R24" s="86"/>
    </row>
    <row r="25" spans="1:18" s="109" customFormat="1" ht="41.4">
      <c r="A25" s="88">
        <v>6</v>
      </c>
      <c r="B25" s="101" t="s">
        <v>66</v>
      </c>
      <c r="C25" s="102" t="s">
        <v>67</v>
      </c>
      <c r="D25" s="81" t="s">
        <v>10</v>
      </c>
      <c r="E25" s="103">
        <v>345</v>
      </c>
      <c r="F25" s="104"/>
      <c r="G25" s="105"/>
      <c r="H25" s="106"/>
      <c r="I25" s="106"/>
      <c r="J25" s="106"/>
      <c r="K25" s="106"/>
      <c r="L25" s="107"/>
      <c r="M25" s="108"/>
      <c r="N25" s="108"/>
      <c r="O25" s="108"/>
      <c r="P25" s="108"/>
      <c r="Q25" s="108"/>
      <c r="R25" s="108"/>
    </row>
    <row r="26" spans="1:18" s="113" customFormat="1" ht="14.4">
      <c r="A26" s="88"/>
      <c r="B26" s="89"/>
      <c r="C26" s="110" t="s">
        <v>43</v>
      </c>
      <c r="D26" s="91" t="s">
        <v>10</v>
      </c>
      <c r="E26" s="111">
        <v>345</v>
      </c>
      <c r="F26" s="104"/>
      <c r="G26" s="105"/>
      <c r="H26" s="106"/>
      <c r="I26" s="106"/>
      <c r="J26" s="106"/>
      <c r="K26" s="106"/>
      <c r="L26" s="107"/>
      <c r="M26" s="112"/>
      <c r="N26" s="112"/>
      <c r="O26" s="112"/>
      <c r="P26" s="112"/>
      <c r="Q26" s="112"/>
      <c r="R26" s="112"/>
    </row>
    <row r="27" spans="1:18" s="113" customFormat="1" ht="14.4">
      <c r="A27" s="88"/>
      <c r="B27" s="89"/>
      <c r="C27" s="110" t="s">
        <v>40</v>
      </c>
      <c r="D27" s="91" t="s">
        <v>38</v>
      </c>
      <c r="E27" s="111">
        <v>34.5</v>
      </c>
      <c r="F27" s="104"/>
      <c r="G27" s="105"/>
      <c r="H27" s="106"/>
      <c r="I27" s="106"/>
      <c r="J27" s="106"/>
      <c r="K27" s="106"/>
      <c r="L27" s="107"/>
      <c r="M27" s="109"/>
      <c r="N27" s="109"/>
      <c r="O27" s="109"/>
      <c r="P27" s="109"/>
      <c r="Q27" s="109"/>
      <c r="R27" s="109"/>
    </row>
    <row r="28" spans="1:18" s="115" customFormat="1" ht="14.4">
      <c r="A28" s="96"/>
      <c r="B28" s="100"/>
      <c r="C28" s="110" t="s">
        <v>68</v>
      </c>
      <c r="D28" s="98" t="s">
        <v>10</v>
      </c>
      <c r="E28" s="114">
        <v>116</v>
      </c>
      <c r="F28" s="104"/>
      <c r="G28" s="105"/>
      <c r="H28" s="106"/>
      <c r="I28" s="106"/>
      <c r="J28" s="106"/>
      <c r="K28" s="106"/>
      <c r="L28" s="107"/>
      <c r="M28" s="108"/>
      <c r="N28" s="108"/>
      <c r="O28" s="108"/>
      <c r="P28" s="108"/>
      <c r="Q28" s="108"/>
      <c r="R28" s="108"/>
    </row>
    <row r="29" spans="1:18" s="115" customFormat="1" ht="14.4">
      <c r="A29" s="96"/>
      <c r="B29" s="100"/>
      <c r="C29" s="110" t="s">
        <v>69</v>
      </c>
      <c r="D29" s="98" t="s">
        <v>10</v>
      </c>
      <c r="E29" s="114">
        <v>10</v>
      </c>
      <c r="F29" s="104"/>
      <c r="G29" s="105"/>
      <c r="H29" s="106"/>
      <c r="I29" s="106"/>
      <c r="J29" s="106"/>
      <c r="K29" s="106"/>
      <c r="L29" s="107"/>
      <c r="M29" s="108"/>
      <c r="N29" s="108"/>
      <c r="O29" s="108"/>
      <c r="P29" s="108"/>
      <c r="Q29" s="108"/>
      <c r="R29" s="108"/>
    </row>
    <row r="30" spans="1:18" s="115" customFormat="1" ht="14.4">
      <c r="A30" s="96"/>
      <c r="B30" s="100"/>
      <c r="C30" s="110" t="s">
        <v>70</v>
      </c>
      <c r="D30" s="98" t="s">
        <v>10</v>
      </c>
      <c r="E30" s="114">
        <v>140</v>
      </c>
      <c r="F30" s="104"/>
      <c r="G30" s="105"/>
      <c r="H30" s="106"/>
      <c r="I30" s="106"/>
      <c r="J30" s="106"/>
      <c r="K30" s="106"/>
      <c r="L30" s="107"/>
      <c r="M30" s="108"/>
      <c r="N30" s="108"/>
      <c r="O30" s="108"/>
      <c r="P30" s="108"/>
      <c r="Q30" s="108"/>
      <c r="R30" s="108"/>
    </row>
    <row r="31" spans="1:18" s="115" customFormat="1" ht="14.4">
      <c r="A31" s="96"/>
      <c r="B31" s="100"/>
      <c r="C31" s="110" t="s">
        <v>71</v>
      </c>
      <c r="D31" s="98" t="s">
        <v>10</v>
      </c>
      <c r="E31" s="114">
        <v>79</v>
      </c>
      <c r="F31" s="104"/>
      <c r="G31" s="105"/>
      <c r="H31" s="106"/>
      <c r="I31" s="106"/>
      <c r="J31" s="106"/>
      <c r="K31" s="106"/>
      <c r="L31" s="107"/>
      <c r="M31" s="108"/>
      <c r="N31" s="108"/>
      <c r="O31" s="108"/>
      <c r="P31" s="108"/>
      <c r="Q31" s="108"/>
      <c r="R31" s="108"/>
    </row>
    <row r="32" spans="1:18" s="113" customFormat="1" ht="14.4">
      <c r="A32" s="88"/>
      <c r="B32" s="89"/>
      <c r="C32" s="110" t="s">
        <v>39</v>
      </c>
      <c r="D32" s="91" t="s">
        <v>38</v>
      </c>
      <c r="E32" s="111">
        <v>10.35</v>
      </c>
      <c r="F32" s="104"/>
      <c r="G32" s="105"/>
      <c r="H32" s="106"/>
      <c r="I32" s="106"/>
      <c r="J32" s="106"/>
      <c r="K32" s="106"/>
      <c r="L32" s="107"/>
      <c r="M32" s="108"/>
      <c r="N32" s="108"/>
      <c r="O32" s="108"/>
      <c r="P32" s="108"/>
      <c r="Q32" s="108"/>
      <c r="R32" s="108"/>
    </row>
    <row r="33" spans="1:18" s="87" customFormat="1">
      <c r="A33" s="78">
        <v>9</v>
      </c>
      <c r="B33" s="79" t="s">
        <v>42</v>
      </c>
      <c r="C33" s="80" t="s">
        <v>72</v>
      </c>
      <c r="D33" s="81" t="s">
        <v>37</v>
      </c>
      <c r="E33" s="82">
        <v>12</v>
      </c>
      <c r="F33" s="83"/>
      <c r="G33" s="83"/>
      <c r="H33" s="84"/>
      <c r="I33" s="84"/>
      <c r="J33" s="84"/>
      <c r="K33" s="84"/>
      <c r="L33" s="85"/>
      <c r="M33" s="86"/>
      <c r="N33" s="86"/>
      <c r="O33" s="86"/>
      <c r="P33" s="86"/>
      <c r="Q33" s="86"/>
      <c r="R33" s="86"/>
    </row>
    <row r="34" spans="1:18" s="95" customFormat="1">
      <c r="A34" s="88"/>
      <c r="B34" s="89"/>
      <c r="C34" s="90" t="s">
        <v>43</v>
      </c>
      <c r="D34" s="91" t="s">
        <v>37</v>
      </c>
      <c r="E34" s="92">
        <v>12</v>
      </c>
      <c r="F34" s="83"/>
      <c r="G34" s="93"/>
      <c r="H34" s="84"/>
      <c r="I34" s="84"/>
      <c r="J34" s="84"/>
      <c r="K34" s="84"/>
      <c r="L34" s="85"/>
      <c r="M34" s="94"/>
      <c r="N34" s="94"/>
      <c r="O34" s="94"/>
      <c r="P34" s="94"/>
      <c r="Q34" s="94"/>
      <c r="R34" s="94"/>
    </row>
    <row r="35" spans="1:18" s="99" customFormat="1" ht="14.4">
      <c r="A35" s="96"/>
      <c r="B35" s="91"/>
      <c r="C35" s="97" t="s">
        <v>73</v>
      </c>
      <c r="D35" s="98" t="s">
        <v>37</v>
      </c>
      <c r="E35" s="91">
        <v>12</v>
      </c>
      <c r="F35" s="83"/>
      <c r="G35" s="93"/>
      <c r="H35" s="84"/>
      <c r="I35" s="84"/>
      <c r="J35" s="84"/>
      <c r="K35" s="84"/>
      <c r="L35" s="85"/>
      <c r="M35" s="86"/>
      <c r="N35" s="86"/>
      <c r="O35" s="86"/>
      <c r="P35" s="86"/>
      <c r="Q35" s="86"/>
      <c r="R35" s="86"/>
    </row>
    <row r="36" spans="1:18" s="99" customFormat="1" ht="14.4">
      <c r="A36" s="96"/>
      <c r="B36" s="91"/>
      <c r="C36" s="97" t="s">
        <v>74</v>
      </c>
      <c r="D36" s="98" t="s">
        <v>53</v>
      </c>
      <c r="E36" s="91">
        <v>14</v>
      </c>
      <c r="F36" s="83"/>
      <c r="G36" s="93"/>
      <c r="H36" s="84"/>
      <c r="I36" s="84"/>
      <c r="J36" s="84"/>
      <c r="K36" s="84"/>
      <c r="L36" s="85"/>
      <c r="M36" s="86"/>
      <c r="N36" s="86"/>
      <c r="O36" s="86"/>
      <c r="P36" s="86"/>
      <c r="Q36" s="86"/>
      <c r="R36" s="86"/>
    </row>
    <row r="37" spans="1:18" s="87" customFormat="1">
      <c r="A37" s="88">
        <v>10</v>
      </c>
      <c r="B37" s="101" t="s">
        <v>75</v>
      </c>
      <c r="C37" s="80" t="s">
        <v>76</v>
      </c>
      <c r="D37" s="81" t="s">
        <v>10</v>
      </c>
      <c r="E37" s="82">
        <v>68</v>
      </c>
      <c r="F37" s="83"/>
      <c r="G37" s="93"/>
      <c r="H37" s="84"/>
      <c r="I37" s="84"/>
      <c r="J37" s="84"/>
      <c r="K37" s="84"/>
      <c r="L37" s="85"/>
      <c r="M37" s="86"/>
      <c r="N37" s="86"/>
      <c r="O37" s="86"/>
      <c r="P37" s="86"/>
      <c r="Q37" s="86"/>
      <c r="R37" s="86"/>
    </row>
    <row r="38" spans="1:18" s="95" customFormat="1">
      <c r="A38" s="88"/>
      <c r="B38" s="89"/>
      <c r="C38" s="90" t="s">
        <v>43</v>
      </c>
      <c r="D38" s="91" t="s">
        <v>10</v>
      </c>
      <c r="E38" s="92">
        <v>68</v>
      </c>
      <c r="F38" s="83"/>
      <c r="G38" s="93"/>
      <c r="H38" s="84"/>
      <c r="I38" s="84"/>
      <c r="J38" s="84"/>
      <c r="K38" s="84"/>
      <c r="L38" s="85"/>
      <c r="M38" s="94"/>
      <c r="N38" s="94"/>
      <c r="O38" s="94"/>
      <c r="P38" s="94"/>
      <c r="Q38" s="94"/>
      <c r="R38" s="94"/>
    </row>
    <row r="39" spans="1:18" s="95" customFormat="1">
      <c r="A39" s="88"/>
      <c r="B39" s="89"/>
      <c r="C39" s="90" t="s">
        <v>40</v>
      </c>
      <c r="D39" s="91" t="s">
        <v>38</v>
      </c>
      <c r="E39" s="92">
        <v>1.1696</v>
      </c>
      <c r="F39" s="83"/>
      <c r="G39" s="93"/>
      <c r="H39" s="84"/>
      <c r="I39" s="84"/>
      <c r="J39" s="84"/>
      <c r="K39" s="84"/>
      <c r="L39" s="85"/>
      <c r="M39" s="87"/>
      <c r="N39" s="87"/>
      <c r="O39" s="87"/>
      <c r="P39" s="87"/>
      <c r="Q39" s="87"/>
      <c r="R39" s="87"/>
    </row>
    <row r="40" spans="1:18" s="99" customFormat="1" ht="14.4">
      <c r="A40" s="96"/>
      <c r="B40" s="100"/>
      <c r="C40" s="90" t="s">
        <v>76</v>
      </c>
      <c r="D40" s="98" t="s">
        <v>10</v>
      </c>
      <c r="E40" s="116">
        <v>68</v>
      </c>
      <c r="F40" s="83"/>
      <c r="G40" s="93"/>
      <c r="H40" s="84"/>
      <c r="I40" s="84"/>
      <c r="J40" s="84"/>
      <c r="K40" s="84"/>
      <c r="L40" s="85"/>
      <c r="M40" s="86"/>
      <c r="N40" s="86"/>
      <c r="O40" s="86"/>
      <c r="P40" s="86"/>
      <c r="Q40" s="86"/>
      <c r="R40" s="86"/>
    </row>
    <row r="41" spans="1:18" s="99" customFormat="1" ht="14.4">
      <c r="A41" s="117"/>
      <c r="B41" s="100"/>
      <c r="C41" s="90" t="s">
        <v>77</v>
      </c>
      <c r="D41" s="98" t="s">
        <v>38</v>
      </c>
      <c r="E41" s="119">
        <v>0.4</v>
      </c>
      <c r="F41" s="83"/>
      <c r="G41" s="93"/>
      <c r="H41" s="84"/>
      <c r="I41" s="84"/>
      <c r="J41" s="84"/>
      <c r="K41" s="84"/>
      <c r="L41" s="85"/>
      <c r="M41" s="86"/>
      <c r="N41" s="86"/>
      <c r="O41" s="86"/>
      <c r="P41" s="86"/>
      <c r="Q41" s="86"/>
      <c r="R41" s="86"/>
    </row>
    <row r="42" spans="1:18" s="99" customFormat="1" ht="14.4">
      <c r="A42" s="117"/>
      <c r="B42" s="100"/>
      <c r="C42" s="90" t="s">
        <v>78</v>
      </c>
      <c r="D42" s="98" t="s">
        <v>37</v>
      </c>
      <c r="E42" s="119">
        <v>68</v>
      </c>
      <c r="F42" s="83"/>
      <c r="G42" s="93"/>
      <c r="H42" s="84"/>
      <c r="I42" s="84"/>
      <c r="J42" s="84"/>
      <c r="K42" s="84"/>
      <c r="L42" s="85"/>
      <c r="M42" s="86"/>
      <c r="N42" s="86"/>
      <c r="O42" s="86"/>
      <c r="P42" s="86"/>
      <c r="Q42" s="86"/>
      <c r="R42" s="86"/>
    </row>
    <row r="43" spans="1:18" s="95" customFormat="1">
      <c r="A43" s="88"/>
      <c r="B43" s="89"/>
      <c r="C43" s="90" t="s">
        <v>39</v>
      </c>
      <c r="D43" s="91" t="s">
        <v>38</v>
      </c>
      <c r="E43" s="92">
        <v>2.6520000000000001</v>
      </c>
      <c r="F43" s="83"/>
      <c r="G43" s="93"/>
      <c r="H43" s="84"/>
      <c r="I43" s="84"/>
      <c r="J43" s="84"/>
      <c r="K43" s="84"/>
      <c r="L43" s="85"/>
      <c r="M43" s="86"/>
      <c r="N43" s="86"/>
      <c r="O43" s="86"/>
      <c r="P43" s="86"/>
      <c r="Q43" s="86"/>
      <c r="R43" s="86"/>
    </row>
    <row r="44" spans="1:18" s="87" customFormat="1">
      <c r="A44" s="88">
        <v>11</v>
      </c>
      <c r="B44" s="101" t="s">
        <v>79</v>
      </c>
      <c r="C44" s="80" t="s">
        <v>80</v>
      </c>
      <c r="D44" s="81" t="s">
        <v>10</v>
      </c>
      <c r="E44" s="82">
        <v>45</v>
      </c>
      <c r="F44" s="83"/>
      <c r="G44" s="93"/>
      <c r="H44" s="84"/>
      <c r="I44" s="84"/>
      <c r="J44" s="84"/>
      <c r="K44" s="84"/>
      <c r="L44" s="85"/>
      <c r="M44" s="86"/>
      <c r="N44" s="86"/>
      <c r="O44" s="86"/>
      <c r="P44" s="86"/>
      <c r="Q44" s="86"/>
      <c r="R44" s="86"/>
    </row>
    <row r="45" spans="1:18" s="95" customFormat="1">
      <c r="A45" s="88"/>
      <c r="B45" s="89"/>
      <c r="C45" s="90" t="s">
        <v>43</v>
      </c>
      <c r="D45" s="91" t="s">
        <v>10</v>
      </c>
      <c r="E45" s="92">
        <v>45</v>
      </c>
      <c r="F45" s="83"/>
      <c r="G45" s="93"/>
      <c r="H45" s="84"/>
      <c r="I45" s="84"/>
      <c r="J45" s="84"/>
      <c r="K45" s="84"/>
      <c r="L45" s="85"/>
      <c r="M45" s="94"/>
      <c r="N45" s="94"/>
      <c r="O45" s="94"/>
      <c r="P45" s="94"/>
      <c r="Q45" s="94"/>
      <c r="R45" s="94"/>
    </row>
    <row r="46" spans="1:18" s="95" customFormat="1">
      <c r="A46" s="88"/>
      <c r="B46" s="89"/>
      <c r="C46" s="90" t="s">
        <v>40</v>
      </c>
      <c r="D46" s="91" t="s">
        <v>38</v>
      </c>
      <c r="E46" s="92">
        <v>0.99</v>
      </c>
      <c r="F46" s="83"/>
      <c r="G46" s="93"/>
      <c r="H46" s="84"/>
      <c r="I46" s="84"/>
      <c r="J46" s="84"/>
      <c r="K46" s="84"/>
      <c r="L46" s="85"/>
      <c r="M46" s="87"/>
      <c r="N46" s="87"/>
      <c r="O46" s="87"/>
      <c r="P46" s="87"/>
      <c r="Q46" s="87"/>
      <c r="R46" s="87"/>
    </row>
    <row r="47" spans="1:18" s="99" customFormat="1" ht="14.4">
      <c r="A47" s="96"/>
      <c r="B47" s="100"/>
      <c r="C47" s="90" t="s">
        <v>80</v>
      </c>
      <c r="D47" s="98" t="s">
        <v>10</v>
      </c>
      <c r="E47" s="116">
        <v>45</v>
      </c>
      <c r="F47" s="83"/>
      <c r="G47" s="93"/>
      <c r="H47" s="84"/>
      <c r="I47" s="84"/>
      <c r="J47" s="84"/>
      <c r="K47" s="84"/>
      <c r="L47" s="85"/>
      <c r="M47" s="86"/>
      <c r="N47" s="86"/>
      <c r="O47" s="86"/>
      <c r="P47" s="86"/>
      <c r="Q47" s="86"/>
      <c r="R47" s="86"/>
    </row>
    <row r="48" spans="1:18" s="99" customFormat="1" ht="14.4">
      <c r="A48" s="117"/>
      <c r="B48" s="100"/>
      <c r="C48" s="90" t="s">
        <v>77</v>
      </c>
      <c r="D48" s="98" t="s">
        <v>38</v>
      </c>
      <c r="E48" s="119">
        <v>0.4</v>
      </c>
      <c r="F48" s="83"/>
      <c r="G48" s="93"/>
      <c r="H48" s="84"/>
      <c r="I48" s="84"/>
      <c r="J48" s="84"/>
      <c r="K48" s="84"/>
      <c r="L48" s="85"/>
      <c r="M48" s="86"/>
      <c r="N48" s="86"/>
      <c r="O48" s="86"/>
      <c r="P48" s="86"/>
      <c r="Q48" s="86"/>
      <c r="R48" s="86"/>
    </row>
    <row r="49" spans="1:18" s="99" customFormat="1" ht="14.4">
      <c r="A49" s="117"/>
      <c r="B49" s="100"/>
      <c r="C49" s="90" t="s">
        <v>81</v>
      </c>
      <c r="D49" s="98" t="s">
        <v>37</v>
      </c>
      <c r="E49" s="119">
        <v>45</v>
      </c>
      <c r="F49" s="83"/>
      <c r="G49" s="93"/>
      <c r="H49" s="84"/>
      <c r="I49" s="84"/>
      <c r="J49" s="84"/>
      <c r="K49" s="84"/>
      <c r="L49" s="85"/>
      <c r="M49" s="86"/>
      <c r="N49" s="86"/>
      <c r="O49" s="86"/>
      <c r="P49" s="86"/>
      <c r="Q49" s="86"/>
      <c r="R49" s="86"/>
    </row>
    <row r="50" spans="1:18" s="95" customFormat="1">
      <c r="A50" s="88"/>
      <c r="B50" s="89"/>
      <c r="C50" s="90" t="s">
        <v>39</v>
      </c>
      <c r="D50" s="91" t="s">
        <v>38</v>
      </c>
      <c r="E50" s="92">
        <v>2.9250000000000003</v>
      </c>
      <c r="F50" s="83"/>
      <c r="G50" s="93"/>
      <c r="H50" s="84"/>
      <c r="I50" s="84"/>
      <c r="J50" s="84"/>
      <c r="K50" s="84"/>
      <c r="L50" s="85"/>
      <c r="M50" s="86"/>
      <c r="N50" s="86"/>
      <c r="O50" s="86"/>
      <c r="P50" s="86"/>
      <c r="Q50" s="86"/>
      <c r="R50" s="86"/>
    </row>
    <row r="51" spans="1:18" s="87" customFormat="1">
      <c r="A51" s="88">
        <v>12</v>
      </c>
      <c r="B51" s="101" t="s">
        <v>82</v>
      </c>
      <c r="C51" s="80" t="s">
        <v>83</v>
      </c>
      <c r="D51" s="81" t="s">
        <v>10</v>
      </c>
      <c r="E51" s="82">
        <v>32</v>
      </c>
      <c r="F51" s="83"/>
      <c r="G51" s="93"/>
      <c r="H51" s="84"/>
      <c r="I51" s="84"/>
      <c r="J51" s="84"/>
      <c r="K51" s="84"/>
      <c r="L51" s="85"/>
      <c r="M51" s="86"/>
      <c r="N51" s="86"/>
      <c r="O51" s="86"/>
      <c r="P51" s="86"/>
      <c r="Q51" s="86"/>
      <c r="R51" s="86"/>
    </row>
    <row r="52" spans="1:18" s="95" customFormat="1">
      <c r="A52" s="88"/>
      <c r="B52" s="89"/>
      <c r="C52" s="90" t="s">
        <v>43</v>
      </c>
      <c r="D52" s="91" t="s">
        <v>10</v>
      </c>
      <c r="E52" s="92">
        <v>32</v>
      </c>
      <c r="F52" s="83"/>
      <c r="G52" s="93"/>
      <c r="H52" s="84"/>
      <c r="I52" s="84"/>
      <c r="J52" s="84"/>
      <c r="K52" s="84"/>
      <c r="L52" s="85"/>
      <c r="M52" s="94"/>
      <c r="N52" s="94"/>
      <c r="O52" s="94"/>
      <c r="P52" s="94"/>
      <c r="Q52" s="94"/>
      <c r="R52" s="94"/>
    </row>
    <row r="53" spans="1:18" s="95" customFormat="1">
      <c r="A53" s="88"/>
      <c r="B53" s="89"/>
      <c r="C53" s="90" t="s">
        <v>40</v>
      </c>
      <c r="D53" s="91" t="s">
        <v>38</v>
      </c>
      <c r="E53" s="92">
        <v>0.99199999999999999</v>
      </c>
      <c r="F53" s="83"/>
      <c r="G53" s="93"/>
      <c r="H53" s="84"/>
      <c r="I53" s="84"/>
      <c r="J53" s="84"/>
      <c r="K53" s="84"/>
      <c r="L53" s="85"/>
      <c r="M53" s="87"/>
      <c r="N53" s="87"/>
      <c r="O53" s="87"/>
      <c r="P53" s="87"/>
      <c r="Q53" s="87"/>
      <c r="R53" s="87"/>
    </row>
    <row r="54" spans="1:18" s="99" customFormat="1" ht="14.4">
      <c r="A54" s="96"/>
      <c r="B54" s="100"/>
      <c r="C54" s="90" t="s">
        <v>83</v>
      </c>
      <c r="D54" s="98" t="s">
        <v>10</v>
      </c>
      <c r="E54" s="116">
        <v>32</v>
      </c>
      <c r="F54" s="83"/>
      <c r="G54" s="93"/>
      <c r="H54" s="84"/>
      <c r="I54" s="84"/>
      <c r="J54" s="84"/>
      <c r="K54" s="84"/>
      <c r="L54" s="85"/>
      <c r="M54" s="86"/>
      <c r="N54" s="86"/>
      <c r="O54" s="86"/>
      <c r="P54" s="86"/>
      <c r="Q54" s="86"/>
      <c r="R54" s="86"/>
    </row>
    <row r="55" spans="1:18" s="99" customFormat="1" ht="14.4">
      <c r="A55" s="117"/>
      <c r="B55" s="100"/>
      <c r="C55" s="90" t="s">
        <v>77</v>
      </c>
      <c r="D55" s="98" t="s">
        <v>38</v>
      </c>
      <c r="E55" s="119">
        <v>0.4</v>
      </c>
      <c r="F55" s="83"/>
      <c r="G55" s="93"/>
      <c r="H55" s="84"/>
      <c r="I55" s="84"/>
      <c r="J55" s="84"/>
      <c r="K55" s="84"/>
      <c r="L55" s="85"/>
      <c r="M55" s="86"/>
      <c r="N55" s="86"/>
      <c r="O55" s="86"/>
      <c r="P55" s="86"/>
      <c r="Q55" s="86"/>
      <c r="R55" s="86"/>
    </row>
    <row r="56" spans="1:18" s="99" customFormat="1" ht="14.4">
      <c r="A56" s="117"/>
      <c r="B56" s="100"/>
      <c r="C56" s="90" t="s">
        <v>84</v>
      </c>
      <c r="D56" s="98" t="s">
        <v>37</v>
      </c>
      <c r="E56" s="119">
        <v>32</v>
      </c>
      <c r="F56" s="83"/>
      <c r="G56" s="93"/>
      <c r="H56" s="84"/>
      <c r="I56" s="84"/>
      <c r="J56" s="84"/>
      <c r="K56" s="84"/>
      <c r="L56" s="85"/>
      <c r="M56" s="86"/>
      <c r="N56" s="86"/>
      <c r="O56" s="86"/>
      <c r="P56" s="86"/>
      <c r="Q56" s="86"/>
      <c r="R56" s="86"/>
    </row>
    <row r="57" spans="1:18" s="95" customFormat="1">
      <c r="A57" s="88"/>
      <c r="B57" s="89"/>
      <c r="C57" s="90" t="s">
        <v>39</v>
      </c>
      <c r="D57" s="91" t="s">
        <v>38</v>
      </c>
      <c r="E57" s="92">
        <v>2.08</v>
      </c>
      <c r="F57" s="83"/>
      <c r="G57" s="93"/>
      <c r="H57" s="84"/>
      <c r="I57" s="84"/>
      <c r="J57" s="84"/>
      <c r="K57" s="84"/>
      <c r="L57" s="85"/>
      <c r="M57" s="86"/>
      <c r="N57" s="86"/>
      <c r="O57" s="86"/>
      <c r="P57" s="86"/>
      <c r="Q57" s="86"/>
      <c r="R57" s="86"/>
    </row>
    <row r="58" spans="1:18" s="87" customFormat="1">
      <c r="A58" s="88">
        <v>13</v>
      </c>
      <c r="B58" s="101" t="s">
        <v>85</v>
      </c>
      <c r="C58" s="80" t="s">
        <v>86</v>
      </c>
      <c r="D58" s="81" t="s">
        <v>10</v>
      </c>
      <c r="E58" s="82">
        <v>260</v>
      </c>
      <c r="F58" s="83"/>
      <c r="G58" s="93"/>
      <c r="H58" s="84"/>
      <c r="I58" s="84"/>
      <c r="J58" s="84"/>
      <c r="K58" s="84"/>
      <c r="L58" s="85"/>
      <c r="M58" s="86"/>
      <c r="N58" s="86"/>
      <c r="O58" s="86"/>
      <c r="P58" s="86"/>
      <c r="Q58" s="86"/>
      <c r="R58" s="86"/>
    </row>
    <row r="59" spans="1:18" s="95" customFormat="1">
      <c r="A59" s="88"/>
      <c r="B59" s="89"/>
      <c r="C59" s="90" t="s">
        <v>43</v>
      </c>
      <c r="D59" s="91" t="s">
        <v>10</v>
      </c>
      <c r="E59" s="92">
        <v>260</v>
      </c>
      <c r="F59" s="83"/>
      <c r="G59" s="93"/>
      <c r="H59" s="84"/>
      <c r="I59" s="84"/>
      <c r="J59" s="84"/>
      <c r="K59" s="84"/>
      <c r="L59" s="85"/>
      <c r="M59" s="94"/>
      <c r="N59" s="94"/>
      <c r="O59" s="94"/>
      <c r="P59" s="94"/>
      <c r="Q59" s="94"/>
      <c r="R59" s="94"/>
    </row>
    <row r="60" spans="1:18" s="95" customFormat="1">
      <c r="A60" s="88"/>
      <c r="B60" s="89"/>
      <c r="C60" s="90" t="s">
        <v>40</v>
      </c>
      <c r="D60" s="91" t="s">
        <v>38</v>
      </c>
      <c r="E60" s="92">
        <v>9.6460000000000008</v>
      </c>
      <c r="F60" s="83"/>
      <c r="G60" s="93"/>
      <c r="H60" s="84"/>
      <c r="I60" s="84"/>
      <c r="J60" s="84"/>
      <c r="K60" s="84"/>
      <c r="L60" s="85"/>
      <c r="M60" s="87"/>
      <c r="N60" s="87"/>
      <c r="O60" s="87"/>
      <c r="P60" s="87"/>
      <c r="Q60" s="87"/>
      <c r="R60" s="87"/>
    </row>
    <row r="61" spans="1:18" s="99" customFormat="1" ht="14.4">
      <c r="A61" s="96"/>
      <c r="B61" s="100"/>
      <c r="C61" s="90" t="s">
        <v>86</v>
      </c>
      <c r="D61" s="98" t="s">
        <v>10</v>
      </c>
      <c r="E61" s="116">
        <v>260</v>
      </c>
      <c r="F61" s="83"/>
      <c r="G61" s="93"/>
      <c r="H61" s="84"/>
      <c r="I61" s="84"/>
      <c r="J61" s="84"/>
      <c r="K61" s="84"/>
      <c r="L61" s="85"/>
      <c r="M61" s="86"/>
      <c r="N61" s="86"/>
      <c r="O61" s="86"/>
      <c r="P61" s="86"/>
      <c r="Q61" s="86"/>
      <c r="R61" s="86"/>
    </row>
    <row r="62" spans="1:18" s="95" customFormat="1">
      <c r="A62" s="88"/>
      <c r="B62" s="89"/>
      <c r="C62" s="90" t="s">
        <v>39</v>
      </c>
      <c r="D62" s="91" t="s">
        <v>38</v>
      </c>
      <c r="E62" s="92">
        <v>3.7439999999999998</v>
      </c>
      <c r="F62" s="83"/>
      <c r="G62" s="93"/>
      <c r="H62" s="84"/>
      <c r="I62" s="84"/>
      <c r="J62" s="84"/>
      <c r="K62" s="84"/>
      <c r="L62" s="85"/>
      <c r="M62" s="86"/>
      <c r="N62" s="86"/>
      <c r="O62" s="86"/>
      <c r="P62" s="86"/>
      <c r="Q62" s="86"/>
      <c r="R62" s="86"/>
    </row>
    <row r="63" spans="1:18" s="87" customFormat="1">
      <c r="A63" s="78">
        <v>14</v>
      </c>
      <c r="B63" s="79" t="s">
        <v>42</v>
      </c>
      <c r="C63" s="80" t="s">
        <v>87</v>
      </c>
      <c r="D63" s="81" t="s">
        <v>41</v>
      </c>
      <c r="E63" s="82">
        <v>45</v>
      </c>
      <c r="F63" s="83"/>
      <c r="G63" s="83"/>
      <c r="H63" s="84"/>
      <c r="I63" s="84"/>
      <c r="J63" s="84"/>
      <c r="K63" s="84"/>
      <c r="L63" s="85"/>
      <c r="M63" s="86"/>
      <c r="N63" s="86"/>
      <c r="O63" s="86"/>
      <c r="P63" s="86"/>
      <c r="Q63" s="86"/>
      <c r="R63" s="86"/>
    </row>
    <row r="64" spans="1:18" s="95" customFormat="1">
      <c r="A64" s="88"/>
      <c r="B64" s="89"/>
      <c r="C64" s="90" t="s">
        <v>43</v>
      </c>
      <c r="D64" s="91" t="s">
        <v>41</v>
      </c>
      <c r="E64" s="92">
        <v>45</v>
      </c>
      <c r="F64" s="83"/>
      <c r="G64" s="93"/>
      <c r="H64" s="84"/>
      <c r="I64" s="84"/>
      <c r="J64" s="84"/>
      <c r="K64" s="84"/>
      <c r="L64" s="85"/>
      <c r="M64" s="94"/>
      <c r="N64" s="94"/>
      <c r="O64" s="94"/>
      <c r="P64" s="94"/>
      <c r="Q64" s="94"/>
      <c r="R64" s="94"/>
    </row>
    <row r="65" spans="1:18" s="99" customFormat="1" ht="14.4">
      <c r="A65" s="96"/>
      <c r="B65" s="91"/>
      <c r="C65" s="97" t="s">
        <v>87</v>
      </c>
      <c r="D65" s="98" t="s">
        <v>41</v>
      </c>
      <c r="E65" s="91">
        <v>45</v>
      </c>
      <c r="F65" s="83"/>
      <c r="G65" s="93"/>
      <c r="H65" s="84"/>
      <c r="I65" s="84"/>
      <c r="J65" s="84"/>
      <c r="K65" s="84"/>
      <c r="L65" s="85"/>
      <c r="M65" s="86"/>
      <c r="N65" s="86"/>
      <c r="O65" s="86"/>
      <c r="P65" s="86"/>
      <c r="Q65" s="86"/>
      <c r="R65" s="86"/>
    </row>
    <row r="66" spans="1:18" s="87" customFormat="1" ht="55.2">
      <c r="A66" s="78">
        <v>1</v>
      </c>
      <c r="B66" s="79" t="s">
        <v>109</v>
      </c>
      <c r="C66" s="80" t="s">
        <v>110</v>
      </c>
      <c r="D66" s="81" t="s">
        <v>37</v>
      </c>
      <c r="E66" s="82">
        <v>1</v>
      </c>
      <c r="F66" s="83"/>
      <c r="G66" s="83"/>
      <c r="H66" s="84"/>
      <c r="I66" s="84"/>
      <c r="J66" s="84"/>
      <c r="K66" s="84"/>
      <c r="L66" s="85"/>
      <c r="M66" s="86"/>
      <c r="N66" s="86"/>
      <c r="O66" s="86"/>
      <c r="P66" s="86"/>
      <c r="Q66" s="86"/>
      <c r="R66" s="86"/>
    </row>
    <row r="67" spans="1:18" s="95" customFormat="1">
      <c r="A67" s="88"/>
      <c r="B67" s="89"/>
      <c r="C67" s="90" t="s">
        <v>43</v>
      </c>
      <c r="D67" s="91" t="s">
        <v>37</v>
      </c>
      <c r="E67" s="92">
        <v>1</v>
      </c>
      <c r="F67" s="83"/>
      <c r="G67" s="93"/>
      <c r="H67" s="84"/>
      <c r="I67" s="84"/>
      <c r="J67" s="84"/>
      <c r="K67" s="84"/>
      <c r="L67" s="85"/>
      <c r="M67" s="94"/>
      <c r="N67" s="94"/>
      <c r="O67" s="94"/>
      <c r="P67" s="94"/>
      <c r="Q67" s="94"/>
      <c r="R67" s="94"/>
    </row>
    <row r="68" spans="1:18" s="95" customFormat="1">
      <c r="A68" s="88"/>
      <c r="B68" s="89"/>
      <c r="C68" s="90" t="s">
        <v>40</v>
      </c>
      <c r="D68" s="91" t="s">
        <v>38</v>
      </c>
      <c r="E68" s="92">
        <v>1.43</v>
      </c>
      <c r="F68" s="83"/>
      <c r="G68" s="93"/>
      <c r="H68" s="84"/>
      <c r="I68" s="84"/>
      <c r="J68" s="84"/>
      <c r="K68" s="84"/>
      <c r="L68" s="85"/>
      <c r="M68" s="87"/>
      <c r="N68" s="87"/>
      <c r="O68" s="87"/>
      <c r="P68" s="87"/>
      <c r="Q68" s="87"/>
      <c r="R68" s="87"/>
    </row>
    <row r="69" spans="1:18" s="99" customFormat="1" ht="27.6">
      <c r="A69" s="96"/>
      <c r="B69" s="100"/>
      <c r="C69" s="97" t="s">
        <v>111</v>
      </c>
      <c r="D69" s="98" t="s">
        <v>37</v>
      </c>
      <c r="E69" s="91">
        <v>1</v>
      </c>
      <c r="F69" s="83"/>
      <c r="G69" s="93"/>
      <c r="H69" s="84"/>
      <c r="I69" s="84"/>
      <c r="J69" s="84"/>
      <c r="K69" s="84"/>
      <c r="L69" s="85"/>
      <c r="M69" s="86"/>
      <c r="N69" s="86"/>
      <c r="O69" s="86"/>
      <c r="P69" s="86"/>
      <c r="Q69" s="86"/>
      <c r="R69" s="86"/>
    </row>
    <row r="70" spans="1:18" s="95" customFormat="1">
      <c r="A70" s="88"/>
      <c r="B70" s="89"/>
      <c r="C70" s="90" t="s">
        <v>39</v>
      </c>
      <c r="D70" s="91" t="s">
        <v>38</v>
      </c>
      <c r="E70" s="92">
        <v>5.16</v>
      </c>
      <c r="F70" s="83"/>
      <c r="G70" s="93"/>
      <c r="H70" s="84"/>
      <c r="I70" s="84"/>
      <c r="J70" s="84"/>
      <c r="K70" s="84"/>
      <c r="L70" s="85"/>
      <c r="M70" s="86"/>
      <c r="N70" s="86"/>
      <c r="O70" s="86"/>
      <c r="P70" s="86"/>
      <c r="Q70" s="86"/>
      <c r="R70" s="86"/>
    </row>
    <row r="71" spans="1:18" s="87" customFormat="1" ht="27.6">
      <c r="A71" s="78">
        <v>1</v>
      </c>
      <c r="B71" s="79" t="s">
        <v>89</v>
      </c>
      <c r="C71" s="80" t="s">
        <v>90</v>
      </c>
      <c r="D71" s="81" t="s">
        <v>37</v>
      </c>
      <c r="E71" s="82">
        <v>3</v>
      </c>
      <c r="F71" s="83"/>
      <c r="G71" s="83"/>
      <c r="H71" s="84"/>
      <c r="I71" s="84"/>
      <c r="J71" s="84"/>
      <c r="K71" s="84"/>
      <c r="L71" s="85"/>
      <c r="M71" s="86"/>
      <c r="N71" s="86"/>
      <c r="O71" s="86"/>
      <c r="P71" s="86"/>
      <c r="Q71" s="86"/>
      <c r="R71" s="86"/>
    </row>
    <row r="72" spans="1:18" s="95" customFormat="1">
      <c r="A72" s="88"/>
      <c r="B72" s="89"/>
      <c r="C72" s="90" t="s">
        <v>43</v>
      </c>
      <c r="D72" s="91" t="s">
        <v>37</v>
      </c>
      <c r="E72" s="92">
        <v>3</v>
      </c>
      <c r="F72" s="83"/>
      <c r="G72" s="93"/>
      <c r="H72" s="84"/>
      <c r="I72" s="84"/>
      <c r="J72" s="84"/>
      <c r="K72" s="84"/>
      <c r="L72" s="85"/>
      <c r="M72" s="94"/>
      <c r="N72" s="94"/>
      <c r="O72" s="94"/>
      <c r="P72" s="94"/>
      <c r="Q72" s="94"/>
      <c r="R72" s="94"/>
    </row>
    <row r="73" spans="1:18" s="95" customFormat="1">
      <c r="A73" s="88"/>
      <c r="B73" s="89"/>
      <c r="C73" s="90" t="s">
        <v>40</v>
      </c>
      <c r="D73" s="91" t="s">
        <v>38</v>
      </c>
      <c r="E73" s="92">
        <v>0.15000000000000002</v>
      </c>
      <c r="F73" s="83"/>
      <c r="G73" s="93"/>
      <c r="H73" s="84"/>
      <c r="I73" s="84"/>
      <c r="J73" s="84"/>
      <c r="K73" s="84"/>
      <c r="L73" s="85"/>
      <c r="M73" s="87"/>
      <c r="N73" s="87"/>
      <c r="O73" s="87"/>
      <c r="P73" s="87"/>
      <c r="Q73" s="87"/>
      <c r="R73" s="87"/>
    </row>
    <row r="74" spans="1:18" s="99" customFormat="1" ht="27.6">
      <c r="A74" s="96"/>
      <c r="B74" s="100"/>
      <c r="C74" s="97" t="s">
        <v>90</v>
      </c>
      <c r="D74" s="98" t="s">
        <v>37</v>
      </c>
      <c r="E74" s="91">
        <v>3</v>
      </c>
      <c r="F74" s="83"/>
      <c r="G74" s="93"/>
      <c r="H74" s="84"/>
      <c r="I74" s="84"/>
      <c r="J74" s="84"/>
      <c r="K74" s="84"/>
      <c r="L74" s="85"/>
      <c r="M74" s="86"/>
      <c r="N74" s="86"/>
      <c r="O74" s="86"/>
      <c r="P74" s="86"/>
      <c r="Q74" s="86"/>
      <c r="R74" s="86"/>
    </row>
    <row r="75" spans="1:18" s="95" customFormat="1">
      <c r="A75" s="88"/>
      <c r="B75" s="89"/>
      <c r="C75" s="90" t="s">
        <v>39</v>
      </c>
      <c r="D75" s="91" t="s">
        <v>38</v>
      </c>
      <c r="E75" s="92">
        <v>0.48</v>
      </c>
      <c r="F75" s="83"/>
      <c r="G75" s="93"/>
      <c r="H75" s="84"/>
      <c r="I75" s="84"/>
      <c r="J75" s="84"/>
      <c r="K75" s="84"/>
      <c r="L75" s="85"/>
      <c r="M75" s="86"/>
      <c r="N75" s="86"/>
      <c r="O75" s="86"/>
      <c r="P75" s="86"/>
      <c r="Q75" s="86"/>
      <c r="R75" s="86"/>
    </row>
    <row r="76" spans="1:18" s="87" customFormat="1" ht="27.6">
      <c r="A76" s="78">
        <v>1</v>
      </c>
      <c r="B76" s="79" t="s">
        <v>91</v>
      </c>
      <c r="C76" s="80" t="s">
        <v>92</v>
      </c>
      <c r="D76" s="81" t="s">
        <v>37</v>
      </c>
      <c r="E76" s="82">
        <v>5</v>
      </c>
      <c r="F76" s="83"/>
      <c r="G76" s="83"/>
      <c r="H76" s="84"/>
      <c r="I76" s="84"/>
      <c r="J76" s="84"/>
      <c r="K76" s="84"/>
      <c r="L76" s="85"/>
      <c r="M76" s="86"/>
      <c r="N76" s="86"/>
      <c r="O76" s="86"/>
      <c r="P76" s="86"/>
      <c r="Q76" s="86"/>
      <c r="R76" s="86"/>
    </row>
    <row r="77" spans="1:18" s="95" customFormat="1">
      <c r="A77" s="88"/>
      <c r="B77" s="89"/>
      <c r="C77" s="90" t="s">
        <v>43</v>
      </c>
      <c r="D77" s="91" t="s">
        <v>37</v>
      </c>
      <c r="E77" s="92">
        <v>5</v>
      </c>
      <c r="F77" s="83"/>
      <c r="G77" s="93"/>
      <c r="H77" s="84"/>
      <c r="I77" s="84"/>
      <c r="J77" s="84"/>
      <c r="K77" s="84"/>
      <c r="L77" s="85"/>
      <c r="M77" s="94"/>
      <c r="N77" s="94"/>
      <c r="O77" s="94"/>
      <c r="P77" s="94"/>
      <c r="Q77" s="94"/>
      <c r="R77" s="94"/>
    </row>
    <row r="78" spans="1:18" s="95" customFormat="1">
      <c r="A78" s="88"/>
      <c r="B78" s="89"/>
      <c r="C78" s="90" t="s">
        <v>40</v>
      </c>
      <c r="D78" s="91" t="s">
        <v>38</v>
      </c>
      <c r="E78" s="92">
        <v>11.899999999999999</v>
      </c>
      <c r="F78" s="83"/>
      <c r="G78" s="93"/>
      <c r="H78" s="84"/>
      <c r="I78" s="84"/>
      <c r="J78" s="84"/>
      <c r="K78" s="84"/>
      <c r="L78" s="85"/>
      <c r="M78" s="87"/>
      <c r="N78" s="87"/>
      <c r="O78" s="87"/>
      <c r="P78" s="87"/>
      <c r="Q78" s="87"/>
      <c r="R78" s="87"/>
    </row>
    <row r="79" spans="1:18" s="99" customFormat="1" ht="27.6">
      <c r="A79" s="96"/>
      <c r="B79" s="100"/>
      <c r="C79" s="97" t="s">
        <v>93</v>
      </c>
      <c r="D79" s="98" t="s">
        <v>37</v>
      </c>
      <c r="E79" s="91">
        <v>2</v>
      </c>
      <c r="F79" s="83"/>
      <c r="G79" s="93"/>
      <c r="H79" s="84"/>
      <c r="I79" s="84"/>
      <c r="J79" s="84"/>
      <c r="K79" s="84"/>
      <c r="L79" s="85"/>
      <c r="M79" s="86"/>
      <c r="N79" s="86"/>
      <c r="O79" s="86"/>
      <c r="P79" s="86"/>
      <c r="Q79" s="86"/>
      <c r="R79" s="86"/>
    </row>
    <row r="80" spans="1:18" s="99" customFormat="1" ht="27.6">
      <c r="A80" s="96"/>
      <c r="B80" s="100"/>
      <c r="C80" s="97" t="s">
        <v>94</v>
      </c>
      <c r="D80" s="98" t="s">
        <v>37</v>
      </c>
      <c r="E80" s="91">
        <v>3</v>
      </c>
      <c r="F80" s="83"/>
      <c r="G80" s="93"/>
      <c r="H80" s="84"/>
      <c r="I80" s="84"/>
      <c r="J80" s="84"/>
      <c r="K80" s="84"/>
      <c r="L80" s="85"/>
      <c r="M80" s="86"/>
      <c r="N80" s="86"/>
      <c r="O80" s="86"/>
      <c r="P80" s="86"/>
      <c r="Q80" s="86"/>
      <c r="R80" s="86"/>
    </row>
    <row r="81" spans="1:18" s="95" customFormat="1">
      <c r="A81" s="88"/>
      <c r="B81" s="89"/>
      <c r="C81" s="90" t="s">
        <v>39</v>
      </c>
      <c r="D81" s="91" t="s">
        <v>38</v>
      </c>
      <c r="E81" s="92">
        <v>0.4</v>
      </c>
      <c r="F81" s="83"/>
      <c r="G81" s="93"/>
      <c r="H81" s="84"/>
      <c r="I81" s="84"/>
      <c r="J81" s="84"/>
      <c r="K81" s="84"/>
      <c r="L81" s="85"/>
      <c r="M81" s="86"/>
      <c r="N81" s="86"/>
      <c r="O81" s="86"/>
      <c r="P81" s="86"/>
      <c r="Q81" s="86"/>
      <c r="R81" s="86"/>
    </row>
    <row r="82" spans="1:18" s="87" customFormat="1" ht="27.6">
      <c r="A82" s="78">
        <v>1</v>
      </c>
      <c r="B82" s="79" t="s">
        <v>95</v>
      </c>
      <c r="C82" s="80" t="s">
        <v>96</v>
      </c>
      <c r="D82" s="81" t="s">
        <v>37</v>
      </c>
      <c r="E82" s="82">
        <v>4</v>
      </c>
      <c r="F82" s="83"/>
      <c r="G82" s="83"/>
      <c r="H82" s="84"/>
      <c r="I82" s="84"/>
      <c r="J82" s="84"/>
      <c r="K82" s="84"/>
      <c r="L82" s="85"/>
      <c r="M82" s="86"/>
      <c r="N82" s="86"/>
      <c r="O82" s="86"/>
      <c r="P82" s="86"/>
      <c r="Q82" s="86"/>
      <c r="R82" s="86"/>
    </row>
    <row r="83" spans="1:18" s="95" customFormat="1">
      <c r="A83" s="88"/>
      <c r="B83" s="89"/>
      <c r="C83" s="90" t="s">
        <v>43</v>
      </c>
      <c r="D83" s="91" t="s">
        <v>37</v>
      </c>
      <c r="E83" s="92">
        <v>4</v>
      </c>
      <c r="F83" s="83"/>
      <c r="G83" s="93"/>
      <c r="H83" s="84"/>
      <c r="I83" s="84"/>
      <c r="J83" s="84"/>
      <c r="K83" s="84"/>
      <c r="L83" s="85"/>
      <c r="M83" s="94"/>
      <c r="N83" s="94"/>
      <c r="O83" s="94"/>
      <c r="P83" s="94"/>
      <c r="Q83" s="94"/>
      <c r="R83" s="94"/>
    </row>
    <row r="84" spans="1:18" s="95" customFormat="1">
      <c r="A84" s="88"/>
      <c r="B84" s="89"/>
      <c r="C84" s="90" t="s">
        <v>40</v>
      </c>
      <c r="D84" s="91" t="s">
        <v>38</v>
      </c>
      <c r="E84" s="92">
        <v>0.4</v>
      </c>
      <c r="F84" s="83"/>
      <c r="G84" s="93"/>
      <c r="H84" s="84"/>
      <c r="I84" s="84"/>
      <c r="J84" s="84"/>
      <c r="K84" s="84"/>
      <c r="L84" s="85"/>
      <c r="M84" s="87"/>
      <c r="N84" s="87"/>
      <c r="O84" s="87"/>
      <c r="P84" s="87"/>
      <c r="Q84" s="87"/>
      <c r="R84" s="87"/>
    </row>
    <row r="85" spans="1:18" s="99" customFormat="1" ht="27.6">
      <c r="A85" s="96"/>
      <c r="B85" s="100"/>
      <c r="C85" s="97" t="s">
        <v>97</v>
      </c>
      <c r="D85" s="98" t="s">
        <v>37</v>
      </c>
      <c r="E85" s="91">
        <v>4</v>
      </c>
      <c r="F85" s="83"/>
      <c r="G85" s="93"/>
      <c r="H85" s="84"/>
      <c r="I85" s="84"/>
      <c r="J85" s="84"/>
      <c r="K85" s="84"/>
      <c r="L85" s="85"/>
      <c r="M85" s="86"/>
      <c r="N85" s="86"/>
      <c r="O85" s="86"/>
      <c r="P85" s="86"/>
      <c r="Q85" s="86"/>
      <c r="R85" s="86"/>
    </row>
    <row r="86" spans="1:18" s="95" customFormat="1">
      <c r="A86" s="88"/>
      <c r="B86" s="89"/>
      <c r="C86" s="90" t="s">
        <v>39</v>
      </c>
      <c r="D86" s="91" t="s">
        <v>38</v>
      </c>
      <c r="E86" s="92">
        <v>1.52</v>
      </c>
      <c r="F86" s="83"/>
      <c r="G86" s="93"/>
      <c r="H86" s="84"/>
      <c r="I86" s="84"/>
      <c r="J86" s="84"/>
      <c r="K86" s="84"/>
      <c r="L86" s="85"/>
      <c r="M86" s="86"/>
      <c r="N86" s="86"/>
      <c r="O86" s="86"/>
      <c r="P86" s="86"/>
      <c r="Q86" s="86"/>
      <c r="R86" s="86"/>
    </row>
    <row r="87" spans="1:18" s="87" customFormat="1" ht="27.6">
      <c r="A87" s="78">
        <v>1</v>
      </c>
      <c r="B87" s="79" t="s">
        <v>91</v>
      </c>
      <c r="C87" s="80" t="s">
        <v>98</v>
      </c>
      <c r="D87" s="81" t="s">
        <v>37</v>
      </c>
      <c r="E87" s="82">
        <v>1</v>
      </c>
      <c r="F87" s="83"/>
      <c r="G87" s="83"/>
      <c r="H87" s="84"/>
      <c r="I87" s="84"/>
      <c r="J87" s="84"/>
      <c r="K87" s="84"/>
      <c r="L87" s="85"/>
      <c r="M87" s="86"/>
      <c r="N87" s="86"/>
      <c r="O87" s="86"/>
      <c r="P87" s="86"/>
      <c r="Q87" s="86"/>
      <c r="R87" s="86"/>
    </row>
    <row r="88" spans="1:18" s="95" customFormat="1">
      <c r="A88" s="88"/>
      <c r="B88" s="89"/>
      <c r="C88" s="90" t="s">
        <v>43</v>
      </c>
      <c r="D88" s="91" t="s">
        <v>37</v>
      </c>
      <c r="E88" s="92">
        <v>1</v>
      </c>
      <c r="F88" s="83"/>
      <c r="G88" s="93"/>
      <c r="H88" s="84"/>
      <c r="I88" s="84"/>
      <c r="J88" s="84"/>
      <c r="K88" s="84"/>
      <c r="L88" s="85"/>
      <c r="M88" s="94"/>
      <c r="N88" s="94"/>
      <c r="O88" s="94"/>
      <c r="P88" s="94"/>
      <c r="Q88" s="94"/>
      <c r="R88" s="94"/>
    </row>
    <row r="89" spans="1:18" s="95" customFormat="1">
      <c r="A89" s="88"/>
      <c r="B89" s="89"/>
      <c r="C89" s="90" t="s">
        <v>40</v>
      </c>
      <c r="D89" s="91" t="s">
        <v>38</v>
      </c>
      <c r="E89" s="92">
        <v>2.38</v>
      </c>
      <c r="F89" s="83"/>
      <c r="G89" s="93"/>
      <c r="H89" s="84"/>
      <c r="I89" s="84"/>
      <c r="J89" s="84"/>
      <c r="K89" s="84"/>
      <c r="L89" s="85"/>
      <c r="M89" s="87"/>
      <c r="N89" s="87"/>
      <c r="O89" s="87"/>
      <c r="P89" s="87"/>
      <c r="Q89" s="87"/>
      <c r="R89" s="87"/>
    </row>
    <row r="90" spans="1:18" s="99" customFormat="1" ht="27.6">
      <c r="A90" s="96"/>
      <c r="B90" s="100"/>
      <c r="C90" s="97" t="s">
        <v>99</v>
      </c>
      <c r="D90" s="98" t="s">
        <v>37</v>
      </c>
      <c r="E90" s="91">
        <v>1</v>
      </c>
      <c r="F90" s="83"/>
      <c r="G90" s="93"/>
      <c r="H90" s="84"/>
      <c r="I90" s="84"/>
      <c r="J90" s="84"/>
      <c r="K90" s="84"/>
      <c r="L90" s="85"/>
      <c r="M90" s="86"/>
      <c r="N90" s="86"/>
      <c r="O90" s="86"/>
      <c r="P90" s="86"/>
      <c r="Q90" s="86"/>
      <c r="R90" s="86"/>
    </row>
    <row r="91" spans="1:18" s="95" customFormat="1">
      <c r="A91" s="88"/>
      <c r="B91" s="89"/>
      <c r="C91" s="90" t="s">
        <v>39</v>
      </c>
      <c r="D91" s="91" t="s">
        <v>38</v>
      </c>
      <c r="E91" s="92">
        <v>0.08</v>
      </c>
      <c r="F91" s="83"/>
      <c r="G91" s="93"/>
      <c r="H91" s="84"/>
      <c r="I91" s="84"/>
      <c r="J91" s="84"/>
      <c r="K91" s="84"/>
      <c r="L91" s="85"/>
      <c r="M91" s="86"/>
      <c r="N91" s="86"/>
      <c r="O91" s="86"/>
      <c r="P91" s="86"/>
      <c r="Q91" s="86"/>
      <c r="R91" s="86"/>
    </row>
    <row r="92" spans="1:18" s="87" customFormat="1" ht="27.6">
      <c r="A92" s="78">
        <v>1</v>
      </c>
      <c r="B92" s="79" t="s">
        <v>100</v>
      </c>
      <c r="C92" s="80" t="s">
        <v>101</v>
      </c>
      <c r="D92" s="81" t="s">
        <v>37</v>
      </c>
      <c r="E92" s="82">
        <v>8</v>
      </c>
      <c r="F92" s="83"/>
      <c r="G92" s="83"/>
      <c r="H92" s="84"/>
      <c r="I92" s="84"/>
      <c r="J92" s="84"/>
      <c r="K92" s="84"/>
      <c r="L92" s="85"/>
      <c r="M92" s="86"/>
      <c r="N92" s="86"/>
      <c r="O92" s="86"/>
      <c r="P92" s="86"/>
      <c r="Q92" s="86"/>
      <c r="R92" s="86"/>
    </row>
    <row r="93" spans="1:18" s="95" customFormat="1">
      <c r="A93" s="88"/>
      <c r="B93" s="89"/>
      <c r="C93" s="90" t="s">
        <v>43</v>
      </c>
      <c r="D93" s="91" t="s">
        <v>37</v>
      </c>
      <c r="E93" s="92">
        <v>8</v>
      </c>
      <c r="F93" s="83"/>
      <c r="G93" s="93"/>
      <c r="H93" s="84"/>
      <c r="I93" s="84"/>
      <c r="J93" s="84"/>
      <c r="K93" s="84"/>
      <c r="L93" s="85"/>
      <c r="M93" s="94"/>
      <c r="N93" s="94"/>
      <c r="O93" s="94"/>
      <c r="P93" s="94"/>
      <c r="Q93" s="94"/>
      <c r="R93" s="94"/>
    </row>
    <row r="94" spans="1:18" s="95" customFormat="1">
      <c r="A94" s="88"/>
      <c r="B94" s="89"/>
      <c r="C94" s="90" t="s">
        <v>40</v>
      </c>
      <c r="D94" s="91" t="s">
        <v>38</v>
      </c>
      <c r="E94" s="92">
        <v>1.04</v>
      </c>
      <c r="F94" s="83"/>
      <c r="G94" s="93"/>
      <c r="H94" s="84"/>
      <c r="I94" s="84"/>
      <c r="J94" s="84"/>
      <c r="K94" s="84"/>
      <c r="L94" s="85"/>
      <c r="M94" s="87"/>
      <c r="N94" s="87"/>
      <c r="O94" s="87"/>
      <c r="P94" s="87"/>
      <c r="Q94" s="87"/>
      <c r="R94" s="87"/>
    </row>
    <row r="95" spans="1:18" s="99" customFormat="1" ht="27.6">
      <c r="A95" s="96"/>
      <c r="B95" s="100"/>
      <c r="C95" s="97" t="s">
        <v>102</v>
      </c>
      <c r="D95" s="98" t="s">
        <v>37</v>
      </c>
      <c r="E95" s="91">
        <v>8</v>
      </c>
      <c r="F95" s="83"/>
      <c r="G95" s="93"/>
      <c r="H95" s="84"/>
      <c r="I95" s="84"/>
      <c r="J95" s="84"/>
      <c r="K95" s="84"/>
      <c r="L95" s="85"/>
      <c r="M95" s="86"/>
      <c r="N95" s="86"/>
      <c r="O95" s="86"/>
      <c r="P95" s="86"/>
      <c r="Q95" s="86"/>
      <c r="R95" s="86"/>
    </row>
    <row r="96" spans="1:18" s="95" customFormat="1">
      <c r="A96" s="88"/>
      <c r="B96" s="89"/>
      <c r="C96" s="90" t="s">
        <v>39</v>
      </c>
      <c r="D96" s="91" t="s">
        <v>38</v>
      </c>
      <c r="E96" s="92">
        <v>3.2</v>
      </c>
      <c r="F96" s="83"/>
      <c r="G96" s="93"/>
      <c r="H96" s="84"/>
      <c r="I96" s="84"/>
      <c r="J96" s="84"/>
      <c r="K96" s="84"/>
      <c r="L96" s="85"/>
      <c r="M96" s="86"/>
      <c r="N96" s="86"/>
      <c r="O96" s="86"/>
      <c r="P96" s="86"/>
      <c r="Q96" s="86"/>
      <c r="R96" s="86"/>
    </row>
    <row r="97" spans="1:18" s="87" customFormat="1" ht="41.4">
      <c r="A97" s="78">
        <v>1</v>
      </c>
      <c r="B97" s="79" t="s">
        <v>103</v>
      </c>
      <c r="C97" s="80" t="s">
        <v>104</v>
      </c>
      <c r="D97" s="81" t="s">
        <v>50</v>
      </c>
      <c r="E97" s="82">
        <v>107.065</v>
      </c>
      <c r="F97" s="83"/>
      <c r="G97" s="83"/>
      <c r="H97" s="84"/>
      <c r="I97" s="84"/>
      <c r="J97" s="84"/>
      <c r="K97" s="84"/>
      <c r="L97" s="85"/>
      <c r="M97" s="86"/>
      <c r="N97" s="86"/>
      <c r="O97" s="86"/>
      <c r="P97" s="86"/>
      <c r="Q97" s="86"/>
      <c r="R97" s="86"/>
    </row>
    <row r="98" spans="1:18" s="95" customFormat="1">
      <c r="A98" s="88"/>
      <c r="B98" s="89"/>
      <c r="C98" s="90" t="s">
        <v>43</v>
      </c>
      <c r="D98" s="91" t="s">
        <v>37</v>
      </c>
      <c r="E98" s="92">
        <v>107.065</v>
      </c>
      <c r="F98" s="83"/>
      <c r="G98" s="93"/>
      <c r="H98" s="84"/>
      <c r="I98" s="84"/>
      <c r="J98" s="84"/>
      <c r="K98" s="84"/>
      <c r="L98" s="85"/>
      <c r="M98" s="94"/>
      <c r="N98" s="94"/>
      <c r="O98" s="94"/>
      <c r="P98" s="94"/>
      <c r="Q98" s="94"/>
      <c r="R98" s="94"/>
    </row>
    <row r="99" spans="1:18" s="95" customFormat="1">
      <c r="A99" s="88"/>
      <c r="B99" s="89"/>
      <c r="C99" s="90" t="s">
        <v>40</v>
      </c>
      <c r="D99" s="91" t="s">
        <v>38</v>
      </c>
      <c r="E99" s="92">
        <v>3.9935244999999999</v>
      </c>
      <c r="F99" s="83"/>
      <c r="G99" s="93"/>
      <c r="H99" s="84"/>
      <c r="I99" s="84"/>
      <c r="J99" s="84"/>
      <c r="K99" s="84"/>
      <c r="L99" s="85"/>
      <c r="M99" s="87"/>
      <c r="N99" s="87"/>
      <c r="O99" s="87"/>
      <c r="P99" s="87"/>
      <c r="Q99" s="87"/>
      <c r="R99" s="87"/>
    </row>
    <row r="100" spans="1:18" s="99" customFormat="1" ht="41.4">
      <c r="A100" s="96"/>
      <c r="B100" s="100"/>
      <c r="C100" s="97" t="s">
        <v>105</v>
      </c>
      <c r="D100" s="98" t="s">
        <v>51</v>
      </c>
      <c r="E100" s="91">
        <v>100</v>
      </c>
      <c r="F100" s="83"/>
      <c r="G100" s="93"/>
      <c r="H100" s="84"/>
      <c r="I100" s="84"/>
      <c r="J100" s="84"/>
      <c r="K100" s="84"/>
      <c r="L100" s="85"/>
      <c r="M100" s="86"/>
      <c r="N100" s="86"/>
      <c r="O100" s="86"/>
      <c r="P100" s="86"/>
      <c r="Q100" s="86"/>
      <c r="R100" s="86"/>
    </row>
    <row r="101" spans="1:18" s="99" customFormat="1" ht="14.4">
      <c r="A101" s="96"/>
      <c r="B101" s="100" t="s">
        <v>106</v>
      </c>
      <c r="C101" s="97" t="s">
        <v>107</v>
      </c>
      <c r="D101" s="98" t="s">
        <v>10</v>
      </c>
      <c r="E101" s="91">
        <v>30</v>
      </c>
      <c r="F101" s="83"/>
      <c r="G101" s="93"/>
      <c r="H101" s="84"/>
      <c r="I101" s="84"/>
      <c r="J101" s="84"/>
      <c r="K101" s="84"/>
      <c r="L101" s="85"/>
      <c r="M101" s="86"/>
      <c r="N101" s="86"/>
      <c r="O101" s="86"/>
      <c r="P101" s="86"/>
      <c r="Q101" s="86"/>
      <c r="R101" s="86"/>
    </row>
    <row r="102" spans="1:18" s="99" customFormat="1" ht="14.4">
      <c r="A102" s="117"/>
      <c r="B102" s="100"/>
      <c r="C102" s="97" t="s">
        <v>108</v>
      </c>
      <c r="D102" s="98" t="s">
        <v>37</v>
      </c>
      <c r="E102" s="118">
        <v>150</v>
      </c>
      <c r="F102" s="83"/>
      <c r="G102" s="93"/>
      <c r="H102" s="84"/>
      <c r="I102" s="84"/>
      <c r="J102" s="84"/>
      <c r="K102" s="84"/>
      <c r="L102" s="85"/>
      <c r="M102" s="86"/>
      <c r="N102" s="86"/>
      <c r="O102" s="86"/>
      <c r="P102" s="86"/>
      <c r="Q102" s="86"/>
      <c r="R102" s="86"/>
    </row>
    <row r="103" spans="1:18" s="95" customFormat="1">
      <c r="A103" s="88"/>
      <c r="B103" s="89"/>
      <c r="C103" s="90" t="s">
        <v>39</v>
      </c>
      <c r="D103" s="91" t="s">
        <v>38</v>
      </c>
      <c r="E103" s="92">
        <v>18.093984999999996</v>
      </c>
      <c r="F103" s="83"/>
      <c r="G103" s="93"/>
      <c r="H103" s="84"/>
      <c r="I103" s="84"/>
      <c r="J103" s="84"/>
      <c r="K103" s="84"/>
      <c r="L103" s="85"/>
      <c r="M103" s="86"/>
      <c r="N103" s="86"/>
      <c r="O103" s="86"/>
      <c r="P103" s="86"/>
      <c r="Q103" s="86"/>
      <c r="R103" s="86"/>
    </row>
    <row r="104" spans="1:18" s="32" customFormat="1" ht="14.4" thickBot="1">
      <c r="A104" s="124"/>
      <c r="B104" s="125"/>
      <c r="C104" s="126"/>
      <c r="D104" s="127"/>
      <c r="E104" s="128"/>
      <c r="F104" s="128"/>
      <c r="G104" s="128"/>
      <c r="H104" s="128"/>
      <c r="I104" s="128"/>
      <c r="J104" s="128"/>
      <c r="K104" s="128"/>
      <c r="L104" s="129"/>
    </row>
    <row r="105" spans="1:18" s="33" customFormat="1" ht="14.4" thickBot="1">
      <c r="A105" s="67"/>
      <c r="B105" s="65"/>
      <c r="C105" s="60" t="s">
        <v>52</v>
      </c>
      <c r="D105" s="60"/>
      <c r="E105" s="61"/>
      <c r="F105" s="61"/>
      <c r="G105" s="61"/>
      <c r="H105" s="73"/>
      <c r="I105" s="61"/>
      <c r="J105" s="73"/>
      <c r="K105" s="74"/>
      <c r="L105" s="62"/>
    </row>
    <row r="106" spans="1:18" s="31" customFormat="1" ht="28.2">
      <c r="A106" s="66"/>
      <c r="B106" s="55"/>
      <c r="C106" s="56" t="s">
        <v>44</v>
      </c>
      <c r="D106" s="57">
        <v>0</v>
      </c>
      <c r="E106" s="58"/>
      <c r="F106" s="58"/>
      <c r="G106" s="58"/>
      <c r="H106" s="58"/>
      <c r="I106" s="58"/>
      <c r="J106" s="58"/>
      <c r="K106" s="58"/>
      <c r="L106" s="59">
        <v>0</v>
      </c>
      <c r="M106" s="36"/>
    </row>
    <row r="107" spans="1:18" s="39" customFormat="1" ht="14.4">
      <c r="A107" s="37"/>
      <c r="B107" s="30"/>
      <c r="C107" s="38" t="s">
        <v>45</v>
      </c>
      <c r="D107" s="28"/>
      <c r="E107" s="48"/>
      <c r="F107" s="49"/>
      <c r="G107" s="49"/>
      <c r="H107" s="49"/>
      <c r="I107" s="49"/>
      <c r="J107" s="49"/>
      <c r="K107" s="49"/>
      <c r="L107" s="50">
        <v>0</v>
      </c>
    </row>
    <row r="108" spans="1:18" s="31" customFormat="1" ht="14.4">
      <c r="A108" s="34"/>
      <c r="B108" s="30"/>
      <c r="C108" s="29" t="s">
        <v>46</v>
      </c>
      <c r="D108" s="35">
        <v>0</v>
      </c>
      <c r="E108" s="46"/>
      <c r="F108" s="46"/>
      <c r="G108" s="46"/>
      <c r="H108" s="46"/>
      <c r="I108" s="46"/>
      <c r="J108" s="46"/>
      <c r="K108" s="46"/>
      <c r="L108" s="47">
        <v>0</v>
      </c>
    </row>
    <row r="109" spans="1:18" s="39" customFormat="1" ht="14.4">
      <c r="A109" s="37"/>
      <c r="B109" s="30"/>
      <c r="C109" s="38" t="s">
        <v>45</v>
      </c>
      <c r="D109" s="28"/>
      <c r="E109" s="48"/>
      <c r="F109" s="49"/>
      <c r="G109" s="49"/>
      <c r="H109" s="49"/>
      <c r="I109" s="49"/>
      <c r="J109" s="49"/>
      <c r="K109" s="49"/>
      <c r="L109" s="50">
        <v>0</v>
      </c>
    </row>
    <row r="110" spans="1:18" s="31" customFormat="1" ht="14.4">
      <c r="A110" s="34"/>
      <c r="B110" s="30"/>
      <c r="C110" s="29" t="s">
        <v>47</v>
      </c>
      <c r="D110" s="35">
        <v>0</v>
      </c>
      <c r="E110" s="46"/>
      <c r="F110" s="46"/>
      <c r="G110" s="46"/>
      <c r="H110" s="46"/>
      <c r="I110" s="46"/>
      <c r="J110" s="46"/>
      <c r="K110" s="46"/>
      <c r="L110" s="47">
        <v>0</v>
      </c>
    </row>
    <row r="111" spans="1:18" s="39" customFormat="1" ht="14.4">
      <c r="A111" s="37"/>
      <c r="B111" s="30"/>
      <c r="C111" s="38" t="s">
        <v>45</v>
      </c>
      <c r="D111" s="28"/>
      <c r="E111" s="48"/>
      <c r="F111" s="49"/>
      <c r="G111" s="49"/>
      <c r="H111" s="49"/>
      <c r="I111" s="49"/>
      <c r="J111" s="49"/>
      <c r="K111" s="49"/>
      <c r="L111" s="50">
        <v>0</v>
      </c>
    </row>
    <row r="112" spans="1:18" s="31" customFormat="1" ht="14.4">
      <c r="A112" s="34"/>
      <c r="B112" s="30"/>
      <c r="C112" s="29" t="s">
        <v>48</v>
      </c>
      <c r="D112" s="35">
        <v>0</v>
      </c>
      <c r="E112" s="46"/>
      <c r="F112" s="46"/>
      <c r="G112" s="46"/>
      <c r="H112" s="46"/>
      <c r="I112" s="46"/>
      <c r="J112" s="46"/>
      <c r="K112" s="46"/>
      <c r="L112" s="47">
        <v>0</v>
      </c>
    </row>
    <row r="113" spans="1:12" s="39" customFormat="1" ht="14.4">
      <c r="A113" s="37"/>
      <c r="B113" s="30"/>
      <c r="C113" s="38" t="s">
        <v>45</v>
      </c>
      <c r="D113" s="28"/>
      <c r="E113" s="48"/>
      <c r="F113" s="49"/>
      <c r="G113" s="49"/>
      <c r="H113" s="49"/>
      <c r="I113" s="49"/>
      <c r="J113" s="49"/>
      <c r="K113" s="49"/>
      <c r="L113" s="50">
        <v>0</v>
      </c>
    </row>
    <row r="114" spans="1:12" s="31" customFormat="1" ht="15" thickBot="1">
      <c r="A114" s="40"/>
      <c r="B114" s="41"/>
      <c r="C114" s="42" t="s">
        <v>49</v>
      </c>
      <c r="D114" s="43">
        <v>0.18</v>
      </c>
      <c r="E114" s="51"/>
      <c r="F114" s="51"/>
      <c r="G114" s="51"/>
      <c r="H114" s="51"/>
      <c r="I114" s="51"/>
      <c r="J114" s="51"/>
      <c r="K114" s="51"/>
      <c r="L114" s="52">
        <v>0</v>
      </c>
    </row>
    <row r="115" spans="1:12" s="39" customFormat="1" ht="15" thickBot="1">
      <c r="A115" s="68"/>
      <c r="B115" s="64"/>
      <c r="C115" s="60" t="s">
        <v>52</v>
      </c>
      <c r="D115" s="63"/>
      <c r="E115" s="61"/>
      <c r="F115" s="61"/>
      <c r="G115" s="61"/>
      <c r="H115" s="61"/>
      <c r="I115" s="61"/>
      <c r="J115" s="61"/>
      <c r="K115" s="61"/>
      <c r="L115" s="62">
        <v>0</v>
      </c>
    </row>
    <row r="116" spans="1:12" s="44" customFormat="1" ht="82.8" customHeight="1">
      <c r="A116" s="25"/>
      <c r="B116" s="130" t="s">
        <v>112</v>
      </c>
      <c r="C116" s="130"/>
      <c r="D116" s="75"/>
      <c r="E116" s="45"/>
      <c r="F116" s="45"/>
      <c r="G116" s="45"/>
      <c r="H116" s="45"/>
      <c r="I116" s="45"/>
      <c r="J116" s="45"/>
      <c r="K116" s="45"/>
      <c r="L116" s="45"/>
    </row>
    <row r="117" spans="1:12" s="44" customFormat="1">
      <c r="A117" s="25"/>
      <c r="B117" s="54"/>
      <c r="C117" s="75"/>
      <c r="D117" s="75"/>
      <c r="E117" s="45"/>
      <c r="F117" s="45"/>
      <c r="G117" s="45"/>
      <c r="H117" s="45"/>
      <c r="I117" s="45"/>
      <c r="J117" s="45"/>
      <c r="K117" s="45"/>
      <c r="L117" s="45"/>
    </row>
    <row r="118" spans="1:12" s="44" customFormat="1">
      <c r="A118" s="25"/>
      <c r="B118" s="54"/>
      <c r="C118" s="75"/>
      <c r="D118" s="75"/>
      <c r="E118" s="45"/>
      <c r="F118" s="45"/>
      <c r="G118" s="45"/>
      <c r="H118" s="45"/>
      <c r="I118" s="45"/>
      <c r="J118" s="45"/>
      <c r="K118" s="45"/>
      <c r="L118" s="45"/>
    </row>
    <row r="119" spans="1:12" s="44" customFormat="1">
      <c r="A119" s="25"/>
      <c r="B119" s="54"/>
      <c r="C119" s="75"/>
      <c r="D119" s="75"/>
      <c r="E119" s="45"/>
      <c r="F119" s="45"/>
      <c r="G119" s="45"/>
      <c r="H119" s="45"/>
      <c r="I119" s="45"/>
      <c r="J119" s="45"/>
      <c r="K119" s="45"/>
      <c r="L119" s="45"/>
    </row>
    <row r="120" spans="1:12" s="44" customFormat="1">
      <c r="A120" s="25"/>
      <c r="B120" s="54"/>
      <c r="C120" s="75"/>
      <c r="D120" s="75"/>
      <c r="E120" s="45"/>
      <c r="F120" s="45"/>
      <c r="G120" s="45"/>
      <c r="H120" s="45"/>
      <c r="I120" s="45"/>
      <c r="J120" s="45"/>
      <c r="K120" s="45"/>
      <c r="L120" s="45"/>
    </row>
    <row r="121" spans="1:12" s="44" customFormat="1">
      <c r="A121" s="25"/>
      <c r="B121" s="54"/>
      <c r="C121" s="75"/>
      <c r="D121" s="75"/>
      <c r="E121" s="45"/>
      <c r="F121" s="45"/>
      <c r="G121" s="45"/>
      <c r="H121" s="45"/>
      <c r="I121" s="45"/>
      <c r="J121" s="45"/>
      <c r="K121" s="45"/>
      <c r="L121" s="45"/>
    </row>
    <row r="122" spans="1:12" s="44" customFormat="1">
      <c r="A122" s="25"/>
      <c r="B122" s="54"/>
      <c r="C122" s="75"/>
      <c r="D122" s="75"/>
      <c r="E122" s="45"/>
      <c r="F122" s="45"/>
      <c r="G122" s="45"/>
      <c r="H122" s="45"/>
      <c r="I122" s="45"/>
      <c r="J122" s="45"/>
      <c r="K122" s="45"/>
      <c r="L122" s="45"/>
    </row>
    <row r="123" spans="1:12" s="44" customFormat="1">
      <c r="A123" s="25"/>
      <c r="B123" s="54"/>
      <c r="C123" s="75"/>
      <c r="D123" s="75"/>
      <c r="E123" s="45"/>
      <c r="F123" s="45"/>
      <c r="G123" s="45"/>
      <c r="H123" s="45"/>
      <c r="I123" s="45"/>
      <c r="J123" s="45"/>
      <c r="K123" s="45"/>
      <c r="L123" s="45"/>
    </row>
    <row r="124" spans="1:12" s="44" customFormat="1">
      <c r="A124" s="25"/>
      <c r="B124" s="54"/>
      <c r="C124" s="75"/>
      <c r="D124" s="75"/>
      <c r="E124" s="45"/>
      <c r="F124" s="45"/>
      <c r="G124" s="45"/>
      <c r="H124" s="45"/>
      <c r="I124" s="45"/>
      <c r="J124" s="45"/>
      <c r="K124" s="45"/>
      <c r="L124" s="45"/>
    </row>
    <row r="125" spans="1:12" s="44" customFormat="1">
      <c r="A125" s="25"/>
      <c r="B125" s="54"/>
      <c r="C125" s="75"/>
      <c r="D125" s="75"/>
      <c r="E125" s="45"/>
      <c r="F125" s="45"/>
      <c r="G125" s="45"/>
      <c r="H125" s="45"/>
      <c r="I125" s="45"/>
      <c r="J125" s="45"/>
      <c r="K125" s="45"/>
      <c r="L125" s="45"/>
    </row>
    <row r="126" spans="1:12" s="44" customFormat="1">
      <c r="A126" s="25"/>
      <c r="B126" s="54"/>
      <c r="C126" s="75"/>
      <c r="D126" s="75"/>
      <c r="E126" s="45"/>
      <c r="F126" s="45"/>
      <c r="G126" s="45"/>
      <c r="H126" s="45"/>
      <c r="I126" s="45"/>
      <c r="J126" s="45"/>
      <c r="K126" s="45"/>
      <c r="L126" s="45"/>
    </row>
    <row r="127" spans="1:12" s="44" customFormat="1">
      <c r="A127" s="25"/>
      <c r="B127" s="54"/>
      <c r="C127" s="75"/>
      <c r="D127" s="75"/>
      <c r="E127" s="45"/>
      <c r="F127" s="45"/>
      <c r="G127" s="45"/>
      <c r="H127" s="45"/>
      <c r="I127" s="45"/>
      <c r="J127" s="45"/>
      <c r="K127" s="45"/>
      <c r="L127" s="45"/>
    </row>
    <row r="128" spans="1:12" s="44" customFormat="1">
      <c r="A128" s="25"/>
      <c r="B128" s="54"/>
      <c r="C128" s="75"/>
      <c r="D128" s="75"/>
      <c r="E128" s="45"/>
      <c r="F128" s="45"/>
      <c r="G128" s="45"/>
      <c r="H128" s="45"/>
      <c r="I128" s="45"/>
      <c r="J128" s="45"/>
      <c r="K128" s="45"/>
      <c r="L128" s="45"/>
    </row>
    <row r="129" spans="1:12" s="44" customFormat="1">
      <c r="A129" s="25"/>
      <c r="B129" s="54"/>
      <c r="C129" s="75"/>
      <c r="D129" s="75"/>
      <c r="E129" s="45"/>
      <c r="F129" s="45"/>
      <c r="G129" s="45"/>
      <c r="H129" s="45"/>
      <c r="I129" s="45"/>
      <c r="J129" s="45"/>
      <c r="K129" s="45"/>
      <c r="L129" s="45"/>
    </row>
    <row r="130" spans="1:12" s="44" customFormat="1">
      <c r="A130" s="25"/>
      <c r="B130" s="54"/>
      <c r="C130" s="75"/>
      <c r="D130" s="75"/>
      <c r="E130" s="45"/>
      <c r="F130" s="45"/>
      <c r="G130" s="45"/>
      <c r="H130" s="45"/>
      <c r="I130" s="45"/>
      <c r="J130" s="45"/>
      <c r="K130" s="45"/>
      <c r="L130" s="45"/>
    </row>
    <row r="131" spans="1:12" s="44" customFormat="1">
      <c r="A131" s="25"/>
      <c r="B131" s="54"/>
      <c r="C131" s="75"/>
      <c r="D131" s="75"/>
      <c r="E131" s="45"/>
      <c r="F131" s="45"/>
      <c r="G131" s="45"/>
      <c r="H131" s="45"/>
      <c r="I131" s="45"/>
      <c r="J131" s="45"/>
      <c r="K131" s="45"/>
      <c r="L131" s="45"/>
    </row>
    <row r="132" spans="1:12" s="44" customFormat="1">
      <c r="A132" s="25"/>
      <c r="B132" s="54"/>
      <c r="C132" s="75"/>
      <c r="D132" s="75"/>
      <c r="E132" s="45"/>
      <c r="F132" s="45"/>
      <c r="G132" s="45"/>
      <c r="H132" s="45"/>
      <c r="I132" s="45"/>
      <c r="J132" s="45"/>
      <c r="K132" s="45"/>
      <c r="L132" s="45"/>
    </row>
    <row r="133" spans="1:12" s="44" customFormat="1">
      <c r="A133" s="25"/>
      <c r="B133" s="54"/>
      <c r="C133" s="75"/>
      <c r="D133" s="75"/>
      <c r="E133" s="45"/>
      <c r="F133" s="45"/>
      <c r="G133" s="45"/>
      <c r="H133" s="45"/>
      <c r="I133" s="45"/>
      <c r="J133" s="45"/>
      <c r="K133" s="45"/>
      <c r="L133" s="45"/>
    </row>
    <row r="134" spans="1:12" s="44" customFormat="1">
      <c r="A134" s="25"/>
      <c r="B134" s="54"/>
      <c r="C134" s="75"/>
      <c r="D134" s="75"/>
      <c r="E134" s="45"/>
      <c r="F134" s="45"/>
      <c r="G134" s="45"/>
      <c r="H134" s="45"/>
      <c r="I134" s="45"/>
      <c r="J134" s="45"/>
      <c r="K134" s="45"/>
      <c r="L134" s="45"/>
    </row>
    <row r="135" spans="1:12" s="44" customFormat="1">
      <c r="A135" s="25"/>
      <c r="B135" s="54"/>
      <c r="C135" s="75"/>
      <c r="D135" s="75"/>
      <c r="E135" s="45"/>
      <c r="F135" s="45"/>
      <c r="G135" s="45"/>
      <c r="H135" s="45"/>
      <c r="I135" s="45"/>
      <c r="J135" s="45"/>
      <c r="K135" s="45"/>
      <c r="L135" s="45"/>
    </row>
    <row r="136" spans="1:12" s="44" customFormat="1">
      <c r="A136" s="25"/>
      <c r="B136" s="54"/>
      <c r="C136" s="75"/>
      <c r="D136" s="75"/>
      <c r="E136" s="45"/>
      <c r="F136" s="45"/>
      <c r="G136" s="45"/>
      <c r="H136" s="45"/>
      <c r="I136" s="45"/>
      <c r="J136" s="45"/>
      <c r="K136" s="45"/>
      <c r="L136" s="45"/>
    </row>
    <row r="137" spans="1:12" s="44" customFormat="1">
      <c r="A137" s="25"/>
      <c r="B137" s="54"/>
      <c r="C137" s="75"/>
      <c r="D137" s="75"/>
      <c r="E137" s="45"/>
      <c r="F137" s="45"/>
      <c r="G137" s="45"/>
      <c r="H137" s="45"/>
      <c r="I137" s="45"/>
      <c r="J137" s="45"/>
      <c r="K137" s="45"/>
      <c r="L137" s="45"/>
    </row>
    <row r="138" spans="1:12" s="44" customFormat="1">
      <c r="A138" s="25"/>
      <c r="B138" s="54"/>
      <c r="C138" s="75"/>
      <c r="D138" s="75"/>
      <c r="E138" s="45"/>
      <c r="F138" s="45"/>
      <c r="G138" s="45"/>
      <c r="H138" s="45"/>
      <c r="I138" s="45"/>
      <c r="J138" s="45"/>
      <c r="K138" s="45"/>
      <c r="L138" s="45"/>
    </row>
    <row r="139" spans="1:12" s="44" customFormat="1">
      <c r="A139" s="25"/>
      <c r="B139" s="54"/>
      <c r="C139" s="75"/>
      <c r="D139" s="75"/>
      <c r="E139" s="45"/>
      <c r="F139" s="45"/>
      <c r="G139" s="45"/>
      <c r="H139" s="45"/>
      <c r="I139" s="45"/>
      <c r="J139" s="45"/>
      <c r="K139" s="45"/>
      <c r="L139" s="45"/>
    </row>
    <row r="140" spans="1:12" s="44" customFormat="1">
      <c r="A140" s="25"/>
      <c r="B140" s="54"/>
      <c r="C140" s="75"/>
      <c r="D140" s="75"/>
      <c r="E140" s="45"/>
      <c r="F140" s="45"/>
      <c r="G140" s="45"/>
      <c r="H140" s="45"/>
      <c r="I140" s="45"/>
      <c r="J140" s="45"/>
      <c r="K140" s="45"/>
      <c r="L140" s="45"/>
    </row>
    <row r="141" spans="1:12" s="44" customFormat="1">
      <c r="A141" s="25"/>
      <c r="B141" s="54"/>
      <c r="C141" s="75"/>
      <c r="D141" s="75"/>
      <c r="E141" s="45"/>
      <c r="F141" s="45"/>
      <c r="G141" s="45"/>
      <c r="H141" s="45"/>
      <c r="I141" s="45"/>
      <c r="J141" s="45"/>
      <c r="K141" s="45"/>
      <c r="L141" s="45"/>
    </row>
    <row r="142" spans="1:12" s="44" customFormat="1">
      <c r="A142" s="25"/>
      <c r="B142" s="54"/>
      <c r="C142" s="75"/>
      <c r="D142" s="75"/>
      <c r="E142" s="45"/>
      <c r="F142" s="45"/>
      <c r="G142" s="45"/>
      <c r="H142" s="45"/>
      <c r="I142" s="45"/>
      <c r="J142" s="45"/>
      <c r="K142" s="45"/>
      <c r="L142" s="45"/>
    </row>
    <row r="143" spans="1:12" s="44" customFormat="1">
      <c r="A143" s="25"/>
      <c r="B143" s="54"/>
      <c r="C143" s="75"/>
      <c r="D143" s="75"/>
      <c r="E143" s="45"/>
      <c r="F143" s="45"/>
      <c r="G143" s="45"/>
      <c r="H143" s="45"/>
      <c r="I143" s="45"/>
      <c r="J143" s="45"/>
      <c r="K143" s="45"/>
      <c r="L143" s="45"/>
    </row>
    <row r="144" spans="1:12" s="44" customFormat="1">
      <c r="A144" s="25"/>
      <c r="B144" s="54"/>
      <c r="C144" s="75"/>
      <c r="D144" s="75"/>
      <c r="E144" s="45"/>
      <c r="F144" s="45"/>
      <c r="G144" s="45"/>
      <c r="H144" s="45"/>
      <c r="I144" s="45"/>
      <c r="J144" s="45"/>
      <c r="K144" s="45"/>
      <c r="L144" s="45"/>
    </row>
    <row r="145" spans="1:12" s="44" customFormat="1">
      <c r="A145" s="25"/>
      <c r="B145" s="54"/>
      <c r="C145" s="75"/>
      <c r="D145" s="75"/>
      <c r="E145" s="45"/>
      <c r="F145" s="45"/>
      <c r="G145" s="45"/>
      <c r="H145" s="45"/>
      <c r="I145" s="45"/>
      <c r="J145" s="45"/>
      <c r="K145" s="45"/>
      <c r="L145" s="45"/>
    </row>
    <row r="146" spans="1:12" s="44" customFormat="1">
      <c r="A146" s="25"/>
      <c r="B146" s="54"/>
      <c r="C146" s="75"/>
      <c r="D146" s="75"/>
      <c r="E146" s="45"/>
      <c r="F146" s="45"/>
      <c r="G146" s="45"/>
      <c r="H146" s="45"/>
      <c r="I146" s="45"/>
      <c r="J146" s="45"/>
      <c r="K146" s="45"/>
      <c r="L146" s="45"/>
    </row>
    <row r="147" spans="1:12" s="44" customFormat="1">
      <c r="A147" s="25"/>
      <c r="B147" s="54"/>
      <c r="C147" s="75"/>
      <c r="D147" s="75"/>
      <c r="E147" s="45"/>
      <c r="F147" s="45"/>
      <c r="G147" s="45"/>
      <c r="H147" s="45"/>
      <c r="I147" s="45"/>
      <c r="J147" s="45"/>
      <c r="K147" s="45"/>
      <c r="L147" s="45"/>
    </row>
    <row r="148" spans="1:12" s="44" customFormat="1">
      <c r="A148" s="25"/>
      <c r="B148" s="54"/>
      <c r="C148" s="75"/>
      <c r="D148" s="75"/>
      <c r="E148" s="45"/>
      <c r="F148" s="45"/>
      <c r="G148" s="45"/>
      <c r="H148" s="45"/>
      <c r="I148" s="45"/>
      <c r="J148" s="45"/>
      <c r="K148" s="45"/>
      <c r="L148" s="45"/>
    </row>
    <row r="149" spans="1:12" s="44" customFormat="1">
      <c r="A149" s="25"/>
      <c r="B149" s="54"/>
      <c r="C149" s="75"/>
      <c r="D149" s="75"/>
      <c r="E149" s="45"/>
      <c r="F149" s="45"/>
      <c r="G149" s="45"/>
      <c r="H149" s="45"/>
      <c r="I149" s="45"/>
      <c r="J149" s="45"/>
      <c r="K149" s="45"/>
      <c r="L149" s="45"/>
    </row>
    <row r="150" spans="1:12" s="44" customFormat="1">
      <c r="A150" s="25"/>
      <c r="B150" s="54"/>
      <c r="C150" s="75"/>
      <c r="D150" s="75"/>
      <c r="E150" s="45"/>
      <c r="F150" s="45"/>
      <c r="G150" s="45"/>
      <c r="H150" s="45"/>
      <c r="I150" s="45"/>
      <c r="J150" s="45"/>
      <c r="K150" s="45"/>
      <c r="L150" s="45"/>
    </row>
    <row r="151" spans="1:12" s="44" customFormat="1">
      <c r="A151" s="25"/>
      <c r="B151" s="54"/>
      <c r="C151" s="75"/>
      <c r="D151" s="75"/>
      <c r="E151" s="45"/>
      <c r="F151" s="45"/>
      <c r="G151" s="45"/>
      <c r="H151" s="45"/>
      <c r="I151" s="45"/>
      <c r="J151" s="45"/>
      <c r="K151" s="45"/>
      <c r="L151" s="45"/>
    </row>
    <row r="152" spans="1:12" s="44" customFormat="1">
      <c r="A152" s="25"/>
      <c r="B152" s="54"/>
      <c r="C152" s="75"/>
      <c r="D152" s="75"/>
      <c r="E152" s="45"/>
      <c r="F152" s="45"/>
      <c r="G152" s="45"/>
      <c r="H152" s="45"/>
      <c r="I152" s="45"/>
      <c r="J152" s="45"/>
      <c r="K152" s="45"/>
      <c r="L152" s="45"/>
    </row>
    <row r="153" spans="1:12" s="44" customFormat="1">
      <c r="A153" s="25"/>
      <c r="B153" s="54"/>
      <c r="C153" s="75"/>
      <c r="D153" s="75"/>
      <c r="E153" s="45"/>
      <c r="F153" s="45"/>
      <c r="G153" s="45"/>
      <c r="H153" s="45"/>
      <c r="I153" s="45"/>
      <c r="J153" s="45"/>
      <c r="K153" s="45"/>
      <c r="L153" s="45"/>
    </row>
    <row r="154" spans="1:12" s="44" customFormat="1">
      <c r="A154" s="25"/>
      <c r="B154" s="54"/>
      <c r="C154" s="75"/>
      <c r="D154" s="75"/>
      <c r="E154" s="45"/>
      <c r="F154" s="45"/>
      <c r="G154" s="45"/>
      <c r="H154" s="45"/>
      <c r="I154" s="45"/>
      <c r="J154" s="45"/>
      <c r="K154" s="45"/>
      <c r="L154" s="45"/>
    </row>
    <row r="155" spans="1:12" s="44" customFormat="1">
      <c r="A155" s="25"/>
      <c r="B155" s="54"/>
      <c r="C155" s="75"/>
      <c r="D155" s="75"/>
      <c r="E155" s="45"/>
      <c r="F155" s="45"/>
      <c r="G155" s="45"/>
      <c r="H155" s="45"/>
      <c r="I155" s="45"/>
      <c r="J155" s="45"/>
      <c r="K155" s="45"/>
      <c r="L155" s="45"/>
    </row>
    <row r="156" spans="1:12" s="44" customFormat="1">
      <c r="A156" s="25"/>
      <c r="B156" s="54"/>
      <c r="C156" s="75"/>
      <c r="D156" s="75"/>
      <c r="E156" s="45"/>
      <c r="F156" s="45"/>
      <c r="G156" s="45"/>
      <c r="H156" s="45"/>
      <c r="I156" s="45"/>
      <c r="J156" s="45"/>
      <c r="K156" s="45"/>
      <c r="L156" s="45"/>
    </row>
    <row r="157" spans="1:12" s="44" customFormat="1">
      <c r="A157" s="25"/>
      <c r="B157" s="54"/>
      <c r="C157" s="75"/>
      <c r="D157" s="75"/>
      <c r="E157" s="45"/>
      <c r="F157" s="45"/>
      <c r="G157" s="45"/>
      <c r="H157" s="45"/>
      <c r="I157" s="45"/>
      <c r="J157" s="45"/>
      <c r="K157" s="45"/>
      <c r="L157" s="45"/>
    </row>
    <row r="158" spans="1:12" s="44" customFormat="1">
      <c r="A158" s="25"/>
      <c r="B158" s="54"/>
      <c r="C158" s="75"/>
      <c r="D158" s="75"/>
      <c r="E158" s="45"/>
      <c r="F158" s="45"/>
      <c r="G158" s="45"/>
      <c r="H158" s="45"/>
      <c r="I158" s="45"/>
      <c r="J158" s="45"/>
      <c r="K158" s="45"/>
      <c r="L158" s="45"/>
    </row>
    <row r="159" spans="1:12" s="44" customFormat="1">
      <c r="A159" s="25"/>
      <c r="B159" s="54"/>
      <c r="C159" s="75"/>
      <c r="D159" s="75"/>
      <c r="E159" s="45"/>
      <c r="F159" s="45"/>
      <c r="G159" s="45"/>
      <c r="H159" s="45"/>
      <c r="I159" s="45"/>
      <c r="J159" s="45"/>
      <c r="K159" s="45"/>
      <c r="L159" s="45"/>
    </row>
    <row r="160" spans="1:12" s="44" customFormat="1">
      <c r="A160" s="25"/>
      <c r="B160" s="54"/>
      <c r="C160" s="75"/>
      <c r="D160" s="75"/>
      <c r="E160" s="45"/>
      <c r="F160" s="45"/>
      <c r="G160" s="45"/>
      <c r="H160" s="45"/>
      <c r="I160" s="45"/>
      <c r="J160" s="45"/>
      <c r="K160" s="45"/>
      <c r="L160" s="45"/>
    </row>
    <row r="161" spans="1:12" s="44" customFormat="1">
      <c r="A161" s="25"/>
      <c r="B161" s="54"/>
      <c r="C161" s="75"/>
      <c r="D161" s="75"/>
      <c r="E161" s="45"/>
      <c r="F161" s="45"/>
      <c r="G161" s="45"/>
      <c r="H161" s="45"/>
      <c r="I161" s="45"/>
      <c r="J161" s="45"/>
      <c r="K161" s="45"/>
      <c r="L161" s="45"/>
    </row>
    <row r="162" spans="1:12" s="44" customFormat="1">
      <c r="A162" s="25"/>
      <c r="B162" s="54"/>
      <c r="C162" s="75"/>
      <c r="D162" s="75"/>
      <c r="E162" s="45"/>
      <c r="F162" s="45"/>
      <c r="G162" s="45"/>
      <c r="H162" s="45"/>
      <c r="I162" s="45"/>
      <c r="J162" s="45"/>
      <c r="K162" s="45"/>
      <c r="L162" s="45"/>
    </row>
    <row r="163" spans="1:12" s="44" customFormat="1">
      <c r="A163" s="25"/>
      <c r="B163" s="54"/>
      <c r="C163" s="75"/>
      <c r="D163" s="75"/>
      <c r="E163" s="45"/>
      <c r="F163" s="45"/>
      <c r="G163" s="45"/>
      <c r="H163" s="45"/>
      <c r="I163" s="45"/>
      <c r="J163" s="45"/>
      <c r="K163" s="45"/>
      <c r="L163" s="45"/>
    </row>
    <row r="164" spans="1:12" s="44" customFormat="1">
      <c r="A164" s="25"/>
      <c r="B164" s="54"/>
      <c r="C164" s="75"/>
      <c r="D164" s="75"/>
      <c r="E164" s="45"/>
      <c r="F164" s="45"/>
      <c r="G164" s="45"/>
      <c r="H164" s="45"/>
      <c r="I164" s="45"/>
      <c r="J164" s="45"/>
      <c r="K164" s="45"/>
      <c r="L164" s="45"/>
    </row>
    <row r="165" spans="1:12" s="44" customFormat="1">
      <c r="A165" s="25"/>
      <c r="B165" s="54"/>
      <c r="C165" s="75"/>
      <c r="D165" s="75"/>
      <c r="E165" s="45"/>
      <c r="F165" s="45"/>
      <c r="G165" s="45"/>
      <c r="H165" s="45"/>
      <c r="I165" s="45"/>
      <c r="J165" s="45"/>
      <c r="K165" s="45"/>
      <c r="L165" s="45"/>
    </row>
    <row r="166" spans="1:12" s="44" customFormat="1">
      <c r="A166" s="25"/>
      <c r="B166" s="54"/>
      <c r="C166" s="75"/>
      <c r="D166" s="75"/>
      <c r="E166" s="45"/>
      <c r="F166" s="45"/>
      <c r="G166" s="45"/>
      <c r="H166" s="45"/>
      <c r="I166" s="45"/>
      <c r="J166" s="45"/>
      <c r="K166" s="45"/>
      <c r="L166" s="45"/>
    </row>
    <row r="167" spans="1:12" s="44" customFormat="1">
      <c r="A167" s="25"/>
      <c r="B167" s="54"/>
      <c r="C167" s="75"/>
      <c r="D167" s="75"/>
      <c r="E167" s="45"/>
      <c r="F167" s="45"/>
      <c r="G167" s="45"/>
      <c r="H167" s="45"/>
      <c r="I167" s="45"/>
      <c r="J167" s="45"/>
      <c r="K167" s="45"/>
      <c r="L167" s="45"/>
    </row>
    <row r="168" spans="1:12" s="44" customFormat="1">
      <c r="A168" s="25"/>
      <c r="B168" s="54"/>
      <c r="C168" s="75"/>
      <c r="D168" s="75"/>
      <c r="E168" s="45"/>
      <c r="F168" s="45"/>
      <c r="G168" s="45"/>
      <c r="H168" s="45"/>
      <c r="I168" s="45"/>
      <c r="J168" s="45"/>
      <c r="K168" s="45"/>
      <c r="L168" s="45"/>
    </row>
    <row r="169" spans="1:12" s="44" customFormat="1">
      <c r="A169" s="25"/>
      <c r="B169" s="54"/>
      <c r="C169" s="75"/>
      <c r="D169" s="75"/>
      <c r="E169" s="45"/>
      <c r="F169" s="45"/>
      <c r="G169" s="45"/>
      <c r="H169" s="45"/>
      <c r="I169" s="45"/>
      <c r="J169" s="45"/>
      <c r="K169" s="45"/>
      <c r="L169" s="45"/>
    </row>
    <row r="170" spans="1:12" s="44" customFormat="1">
      <c r="A170" s="25"/>
      <c r="B170" s="54"/>
      <c r="C170" s="75"/>
      <c r="D170" s="75"/>
      <c r="E170" s="45"/>
      <c r="F170" s="45"/>
      <c r="G170" s="45"/>
      <c r="H170" s="45"/>
      <c r="I170" s="45"/>
      <c r="J170" s="45"/>
      <c r="K170" s="45"/>
      <c r="L170" s="45"/>
    </row>
    <row r="171" spans="1:12" s="44" customFormat="1">
      <c r="A171" s="25"/>
      <c r="B171" s="54"/>
      <c r="C171" s="75"/>
      <c r="D171" s="75"/>
      <c r="E171" s="45"/>
      <c r="F171" s="45"/>
      <c r="G171" s="45"/>
      <c r="H171" s="45"/>
      <c r="I171" s="45"/>
      <c r="J171" s="45"/>
      <c r="K171" s="45"/>
      <c r="L171" s="45"/>
    </row>
    <row r="172" spans="1:12" s="44" customFormat="1">
      <c r="A172" s="25"/>
      <c r="B172" s="54"/>
      <c r="C172" s="75"/>
      <c r="D172" s="75"/>
      <c r="E172" s="45"/>
      <c r="F172" s="45"/>
      <c r="G172" s="45"/>
      <c r="H172" s="45"/>
      <c r="I172" s="45"/>
      <c r="J172" s="45"/>
      <c r="K172" s="45"/>
      <c r="L172" s="45"/>
    </row>
    <row r="173" spans="1:12" s="44" customFormat="1">
      <c r="A173" s="25"/>
      <c r="B173" s="54"/>
      <c r="C173" s="75"/>
      <c r="D173" s="75"/>
      <c r="E173" s="45"/>
      <c r="F173" s="45"/>
      <c r="G173" s="45"/>
      <c r="H173" s="45"/>
      <c r="I173" s="45"/>
      <c r="J173" s="45"/>
      <c r="K173" s="45"/>
      <c r="L173" s="45"/>
    </row>
    <row r="174" spans="1:12" s="44" customFormat="1">
      <c r="A174" s="25"/>
      <c r="B174" s="54"/>
      <c r="C174" s="75"/>
      <c r="D174" s="75"/>
      <c r="E174" s="45"/>
      <c r="F174" s="45"/>
      <c r="G174" s="45"/>
      <c r="H174" s="45"/>
      <c r="I174" s="45"/>
      <c r="J174" s="45"/>
      <c r="K174" s="45"/>
      <c r="L174" s="45"/>
    </row>
    <row r="175" spans="1:12" s="44" customFormat="1">
      <c r="A175" s="25"/>
      <c r="B175" s="54"/>
      <c r="C175" s="75"/>
      <c r="D175" s="75"/>
      <c r="E175" s="45"/>
      <c r="F175" s="45"/>
      <c r="G175" s="45"/>
      <c r="H175" s="45"/>
      <c r="I175" s="45"/>
      <c r="J175" s="45"/>
      <c r="K175" s="45"/>
      <c r="L175" s="45"/>
    </row>
    <row r="176" spans="1:12" s="44" customFormat="1">
      <c r="A176" s="25"/>
      <c r="B176" s="54"/>
      <c r="C176" s="75"/>
      <c r="D176" s="75"/>
      <c r="E176" s="45"/>
      <c r="F176" s="45"/>
      <c r="G176" s="45"/>
      <c r="H176" s="45"/>
      <c r="I176" s="45"/>
      <c r="J176" s="45"/>
      <c r="K176" s="45"/>
      <c r="L176" s="45"/>
    </row>
    <row r="177" spans="1:12" s="44" customFormat="1">
      <c r="A177" s="25"/>
      <c r="B177" s="54"/>
      <c r="C177" s="75"/>
      <c r="D177" s="75"/>
      <c r="E177" s="45"/>
      <c r="F177" s="45"/>
      <c r="G177" s="45"/>
      <c r="H177" s="45"/>
      <c r="I177" s="45"/>
      <c r="J177" s="45"/>
      <c r="K177" s="45"/>
      <c r="L177" s="45"/>
    </row>
    <row r="178" spans="1:12" s="44" customFormat="1">
      <c r="A178" s="25"/>
      <c r="B178" s="54"/>
      <c r="C178" s="75"/>
      <c r="D178" s="75"/>
      <c r="E178" s="45"/>
      <c r="F178" s="45"/>
      <c r="G178" s="45"/>
      <c r="H178" s="45"/>
      <c r="I178" s="45"/>
      <c r="J178" s="45"/>
      <c r="K178" s="45"/>
      <c r="L178" s="45"/>
    </row>
    <row r="179" spans="1:12" s="44" customFormat="1">
      <c r="A179" s="25"/>
      <c r="B179" s="54"/>
      <c r="C179" s="75"/>
      <c r="D179" s="75"/>
      <c r="E179" s="45"/>
      <c r="F179" s="45"/>
      <c r="G179" s="45"/>
      <c r="H179" s="45"/>
      <c r="I179" s="45"/>
      <c r="J179" s="45"/>
      <c r="K179" s="45"/>
      <c r="L179" s="45"/>
    </row>
    <row r="180" spans="1:12" s="44" customFormat="1">
      <c r="A180" s="25"/>
      <c r="B180" s="54"/>
      <c r="C180" s="75"/>
      <c r="D180" s="75"/>
      <c r="E180" s="45"/>
      <c r="F180" s="45"/>
      <c r="G180" s="45"/>
      <c r="H180" s="45"/>
      <c r="I180" s="45"/>
      <c r="J180" s="45"/>
      <c r="K180" s="45"/>
      <c r="L180" s="45"/>
    </row>
    <row r="181" spans="1:12" s="44" customFormat="1">
      <c r="A181" s="25"/>
      <c r="B181" s="54"/>
      <c r="C181" s="75"/>
      <c r="D181" s="75"/>
      <c r="E181" s="45"/>
      <c r="F181" s="45"/>
      <c r="G181" s="45"/>
      <c r="H181" s="45"/>
      <c r="I181" s="45"/>
      <c r="J181" s="45"/>
      <c r="K181" s="45"/>
      <c r="L181" s="45"/>
    </row>
    <row r="182" spans="1:12" s="44" customFormat="1">
      <c r="A182" s="25"/>
      <c r="B182" s="54"/>
      <c r="C182" s="75"/>
      <c r="D182" s="75"/>
      <c r="E182" s="45"/>
      <c r="F182" s="45"/>
      <c r="G182" s="45"/>
      <c r="H182" s="45"/>
      <c r="I182" s="45"/>
      <c r="J182" s="45"/>
      <c r="K182" s="45"/>
      <c r="L182" s="45"/>
    </row>
    <row r="183" spans="1:12" s="44" customFormat="1">
      <c r="A183" s="25"/>
      <c r="B183" s="54"/>
      <c r="C183" s="75"/>
      <c r="D183" s="75"/>
      <c r="E183" s="45"/>
      <c r="F183" s="45"/>
      <c r="G183" s="45"/>
      <c r="H183" s="45"/>
      <c r="I183" s="45"/>
      <c r="J183" s="45"/>
      <c r="K183" s="45"/>
      <c r="L183" s="45"/>
    </row>
    <row r="184" spans="1:12" s="44" customFormat="1">
      <c r="A184" s="25"/>
      <c r="B184" s="54"/>
      <c r="C184" s="75"/>
      <c r="D184" s="75"/>
      <c r="E184" s="45"/>
      <c r="F184" s="45"/>
      <c r="G184" s="45"/>
      <c r="H184" s="45"/>
      <c r="I184" s="45"/>
      <c r="J184" s="45"/>
      <c r="K184" s="45"/>
      <c r="L184" s="45"/>
    </row>
    <row r="185" spans="1:12" s="44" customFormat="1">
      <c r="A185" s="25"/>
      <c r="B185" s="54"/>
      <c r="C185" s="75"/>
      <c r="D185" s="75"/>
      <c r="E185" s="45"/>
      <c r="F185" s="45"/>
      <c r="G185" s="45"/>
      <c r="H185" s="45"/>
      <c r="I185" s="45"/>
      <c r="J185" s="45"/>
      <c r="K185" s="45"/>
      <c r="L185" s="45"/>
    </row>
    <row r="186" spans="1:12" s="44" customFormat="1">
      <c r="A186" s="25"/>
      <c r="B186" s="54"/>
      <c r="C186" s="75"/>
      <c r="D186" s="75"/>
      <c r="E186" s="45"/>
      <c r="F186" s="45"/>
      <c r="G186" s="45"/>
      <c r="H186" s="45"/>
      <c r="I186" s="45"/>
      <c r="J186" s="45"/>
      <c r="K186" s="45"/>
      <c r="L186" s="45"/>
    </row>
    <row r="187" spans="1:12" s="44" customFormat="1">
      <c r="A187" s="25"/>
      <c r="B187" s="54"/>
      <c r="C187" s="75"/>
      <c r="D187" s="75"/>
      <c r="E187" s="45"/>
      <c r="F187" s="45"/>
      <c r="G187" s="45"/>
      <c r="H187" s="45"/>
      <c r="I187" s="45"/>
      <c r="J187" s="45"/>
      <c r="K187" s="45"/>
      <c r="L187" s="45"/>
    </row>
  </sheetData>
  <autoFilter ref="A4:L145" xr:uid="{5A794141-5D79-4ADF-A08A-5D32E6C79054}"/>
  <mergeCells count="11">
    <mergeCell ref="B116:C116"/>
    <mergeCell ref="L2:L3"/>
    <mergeCell ref="A1:L1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18110236220472" right="0.118110236220472" top="0.43307086614173201" bottom="0.43307086614173201" header="0.43307086614173201" footer="0.23622047244094499"/>
  <pageSetup paperSize="9" scale="76" orientation="landscape" cellComments="asDisplayed" useFirstPageNumber="1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მოცულობები</vt:lpstr>
      <vt:lpstr>გათბობა-გაგრილება</vt:lpstr>
      <vt:lpstr>'გათბობა-გაგრილება'!Print_Area</vt:lpstr>
      <vt:lpstr>'გათბობა-გაგრილება'!Print_Titles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Avtandil Manjavidze</cp:lastModifiedBy>
  <dcterms:created xsi:type="dcterms:W3CDTF">2023-10-15T02:14:31Z</dcterms:created>
  <dcterms:modified xsi:type="dcterms:W3CDTF">2024-04-03T12:58:02Z</dcterms:modified>
</cp:coreProperties>
</file>