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activeTab="2"/>
  </bookViews>
  <sheets>
    <sheet name="ნაერთი ჯამი" sheetId="4" r:id="rId1"/>
    <sheet name="სამშენებლო სამუშაოები" sheetId="2" r:id="rId2"/>
    <sheet name="საყრდენი კედელი ფერდობის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2" l="1"/>
  <c r="I67" i="2" s="1"/>
  <c r="H17" i="3" l="1"/>
  <c r="H8" i="3"/>
  <c r="F9" i="3" l="1"/>
  <c r="H25" i="3" l="1"/>
  <c r="F25" i="3"/>
  <c r="H23" i="3"/>
  <c r="F23" i="3"/>
  <c r="D22" i="3"/>
  <c r="H22" i="3" s="1"/>
  <c r="F21" i="3"/>
  <c r="I21" i="3" s="1"/>
  <c r="H20" i="3"/>
  <c r="I20" i="3" s="1"/>
  <c r="D18" i="3"/>
  <c r="F18" i="3" s="1"/>
  <c r="I18" i="3" s="1"/>
  <c r="I17" i="3"/>
  <c r="F15" i="3"/>
  <c r="I15" i="3" s="1"/>
  <c r="F14" i="3"/>
  <c r="I14" i="3" s="1"/>
  <c r="F13" i="3"/>
  <c r="I13" i="3" s="1"/>
  <c r="F12" i="3"/>
  <c r="I12" i="3" s="1"/>
  <c r="F11" i="3"/>
  <c r="I11" i="3" s="1"/>
  <c r="F10" i="3"/>
  <c r="I10" i="3" s="1"/>
  <c r="I9" i="3"/>
  <c r="D9" i="3"/>
  <c r="D16" i="3" s="1"/>
  <c r="F16" i="3" s="1"/>
  <c r="I16" i="3" s="1"/>
  <c r="I8" i="3"/>
  <c r="F22" i="3" l="1"/>
  <c r="I22" i="3" s="1"/>
  <c r="I25" i="3"/>
  <c r="I23" i="3"/>
  <c r="F26" i="3"/>
  <c r="I27" i="3" s="1"/>
  <c r="H26" i="3"/>
  <c r="I26" i="3" l="1"/>
  <c r="I28" i="3"/>
  <c r="I29" i="3" l="1"/>
  <c r="I30" i="3" s="1"/>
  <c r="I31" i="3" l="1"/>
  <c r="I32" i="3" s="1"/>
  <c r="I33" i="3" l="1"/>
  <c r="I34" i="3" s="1"/>
  <c r="I35" i="3" l="1"/>
  <c r="I36" i="3" s="1"/>
  <c r="I37" i="3" l="1"/>
  <c r="I38" i="3" s="1"/>
  <c r="C6" i="4" s="1"/>
  <c r="D14" i="2" l="1"/>
  <c r="D15" i="2"/>
  <c r="F15" i="2" s="1"/>
  <c r="I15" i="2" s="1"/>
  <c r="D26" i="2"/>
  <c r="E85" i="2" l="1"/>
  <c r="F78" i="2"/>
  <c r="I78" i="2" s="1"/>
  <c r="D62" i="2"/>
  <c r="D63" i="2" s="1"/>
  <c r="F63" i="2" s="1"/>
  <c r="I63" i="2" s="1"/>
  <c r="F76" i="2"/>
  <c r="I76" i="2" s="1"/>
  <c r="D77" i="2"/>
  <c r="F77" i="2" s="1"/>
  <c r="I77" i="2" s="1"/>
  <c r="F75" i="2"/>
  <c r="I75" i="2" s="1"/>
  <c r="F74" i="2"/>
  <c r="I74" i="2" s="1"/>
  <c r="D73" i="2"/>
  <c r="F73" i="2" s="1"/>
  <c r="I73" i="2" s="1"/>
  <c r="H72" i="2"/>
  <c r="I72" i="2" s="1"/>
  <c r="F70" i="2"/>
  <c r="I70" i="2" s="1"/>
  <c r="D69" i="2"/>
  <c r="F69" i="2" s="1"/>
  <c r="I69" i="2" s="1"/>
  <c r="F71" i="2"/>
  <c r="I71" i="2" s="1"/>
  <c r="F68" i="2"/>
  <c r="I68" i="2" s="1"/>
  <c r="F66" i="2"/>
  <c r="I66" i="2" s="1"/>
  <c r="H65" i="2"/>
  <c r="I65" i="2" s="1"/>
  <c r="H61" i="2"/>
  <c r="H53" i="2"/>
  <c r="H45" i="2"/>
  <c r="H62" i="2" l="1"/>
  <c r="I62" i="2" s="1"/>
  <c r="D64" i="2"/>
  <c r="F64" i="2" s="1"/>
  <c r="I64" i="2" s="1"/>
  <c r="F14" i="2" l="1"/>
  <c r="I14" i="2" s="1"/>
  <c r="D13" i="2"/>
  <c r="F13" i="2" s="1"/>
  <c r="H12" i="2"/>
  <c r="I12" i="2" s="1"/>
  <c r="I13" i="2" l="1"/>
  <c r="F89" i="2"/>
  <c r="I89" i="2" s="1"/>
  <c r="F88" i="2"/>
  <c r="I88" i="2" s="1"/>
  <c r="D87" i="2"/>
  <c r="H87" i="2" s="1"/>
  <c r="I87" i="2" s="1"/>
  <c r="H86" i="2"/>
  <c r="F86" i="2"/>
  <c r="F85" i="2"/>
  <c r="I85" i="2" s="1"/>
  <c r="D84" i="2"/>
  <c r="F84" i="2" s="1"/>
  <c r="I84" i="2" s="1"/>
  <c r="D83" i="2"/>
  <c r="F83" i="2" s="1"/>
  <c r="I83" i="2" s="1"/>
  <c r="H82" i="2"/>
  <c r="I82" i="2" s="1"/>
  <c r="H80" i="2"/>
  <c r="F80" i="2"/>
  <c r="H79" i="2"/>
  <c r="F79" i="2"/>
  <c r="F61" i="2"/>
  <c r="I61" i="2" s="1"/>
  <c r="D60" i="2"/>
  <c r="D57" i="2"/>
  <c r="F57" i="2" s="1"/>
  <c r="F56" i="2"/>
  <c r="I56" i="2" s="1"/>
  <c r="D55" i="2"/>
  <c r="D59" i="2" s="1"/>
  <c r="H54" i="2"/>
  <c r="I54" i="2" s="1"/>
  <c r="I53" i="2"/>
  <c r="D52" i="2"/>
  <c r="D49" i="2"/>
  <c r="H49" i="2" s="1"/>
  <c r="F48" i="2"/>
  <c r="I48" i="2" s="1"/>
  <c r="D47" i="2"/>
  <c r="D50" i="2" s="1"/>
  <c r="H46" i="2"/>
  <c r="I46" i="2" s="1"/>
  <c r="F45" i="2"/>
  <c r="I45" i="2" s="1"/>
  <c r="D44" i="2"/>
  <c r="D43" i="2"/>
  <c r="D42" i="2"/>
  <c r="D41" i="2"/>
  <c r="H41" i="2" s="1"/>
  <c r="F40" i="2"/>
  <c r="I40" i="2" s="1"/>
  <c r="F39" i="2"/>
  <c r="I39" i="2" s="1"/>
  <c r="H38" i="2"/>
  <c r="F36" i="2"/>
  <c r="I36" i="2" s="1"/>
  <c r="F35" i="2"/>
  <c r="I35" i="2" s="1"/>
  <c r="D34" i="2"/>
  <c r="F34" i="2" s="1"/>
  <c r="I34" i="2" s="1"/>
  <c r="D33" i="2"/>
  <c r="F33" i="2" s="1"/>
  <c r="I33" i="2" s="1"/>
  <c r="H32" i="2"/>
  <c r="I32" i="2" s="1"/>
  <c r="D31" i="2"/>
  <c r="F31" i="2" s="1"/>
  <c r="I31" i="2" s="1"/>
  <c r="F30" i="2"/>
  <c r="I30" i="2" s="1"/>
  <c r="F29" i="2"/>
  <c r="I29" i="2" s="1"/>
  <c r="F28" i="2"/>
  <c r="I28" i="2" s="1"/>
  <c r="D27" i="2"/>
  <c r="F27" i="2" s="1"/>
  <c r="I27" i="2" s="1"/>
  <c r="I26" i="2"/>
  <c r="D25" i="2"/>
  <c r="F25" i="2" s="1"/>
  <c r="I25" i="2" s="1"/>
  <c r="H24" i="2"/>
  <c r="I24" i="2" s="1"/>
  <c r="D23" i="2"/>
  <c r="F23" i="2" s="1"/>
  <c r="I23" i="2" s="1"/>
  <c r="F22" i="2"/>
  <c r="I22" i="2" s="1"/>
  <c r="F21" i="2"/>
  <c r="I21" i="2" s="1"/>
  <c r="F20" i="2"/>
  <c r="I20" i="2" s="1"/>
  <c r="F19" i="2"/>
  <c r="I19" i="2" s="1"/>
  <c r="D17" i="2"/>
  <c r="F17" i="2" s="1"/>
  <c r="H16" i="2"/>
  <c r="H9" i="2"/>
  <c r="I9" i="2" s="1"/>
  <c r="H8" i="2"/>
  <c r="H10" i="2" s="1"/>
  <c r="I79" i="2" l="1"/>
  <c r="I80" i="2"/>
  <c r="I8" i="2"/>
  <c r="I38" i="2"/>
  <c r="I86" i="2"/>
  <c r="F50" i="2"/>
  <c r="H50" i="2"/>
  <c r="F44" i="2"/>
  <c r="H44" i="2"/>
  <c r="F60" i="2"/>
  <c r="H60" i="2"/>
  <c r="F42" i="2"/>
  <c r="H42" i="2"/>
  <c r="F52" i="2"/>
  <c r="H52" i="2"/>
  <c r="F43" i="2"/>
  <c r="H43" i="2"/>
  <c r="F59" i="2"/>
  <c r="H59" i="2"/>
  <c r="D18" i="2"/>
  <c r="F18" i="2" s="1"/>
  <c r="F49" i="2"/>
  <c r="I49" i="2" s="1"/>
  <c r="D58" i="2"/>
  <c r="F55" i="2"/>
  <c r="I55" i="2" s="1"/>
  <c r="I17" i="2"/>
  <c r="I16" i="2"/>
  <c r="F41" i="2"/>
  <c r="I41" i="2" s="1"/>
  <c r="D51" i="2"/>
  <c r="H57" i="2"/>
  <c r="I57" i="2" s="1"/>
  <c r="F47" i="2"/>
  <c r="I47" i="2" s="1"/>
  <c r="I10" i="2" l="1"/>
  <c r="I18" i="2"/>
  <c r="I59" i="2"/>
  <c r="I52" i="2"/>
  <c r="I60" i="2"/>
  <c r="I50" i="2"/>
  <c r="I42" i="2"/>
  <c r="I44" i="2"/>
  <c r="F58" i="2"/>
  <c r="H58" i="2"/>
  <c r="F51" i="2"/>
  <c r="H51" i="2"/>
  <c r="I43" i="2"/>
  <c r="H90" i="2" l="1"/>
  <c r="H91" i="2" s="1"/>
  <c r="F90" i="2"/>
  <c r="F91" i="2" s="1"/>
  <c r="I93" i="2" s="1"/>
  <c r="I51" i="2"/>
  <c r="I58" i="2"/>
  <c r="I90" i="2" l="1"/>
  <c r="I91" i="2" s="1"/>
  <c r="I94" i="2" s="1"/>
  <c r="I95" i="2" s="1"/>
  <c r="I96" i="2" s="1"/>
  <c r="I97" i="2" s="1"/>
  <c r="I98" i="2" s="1"/>
  <c r="I99" i="2" s="1"/>
  <c r="I100" i="2" s="1"/>
  <c r="I101" i="2" l="1"/>
  <c r="I102" i="2" s="1"/>
  <c r="I103" i="2" l="1"/>
  <c r="I104" i="2" s="1"/>
  <c r="I105" i="2" l="1"/>
  <c r="I106" i="2" s="1"/>
  <c r="C5" i="4" s="1"/>
  <c r="C7" i="4" s="1"/>
</calcChain>
</file>

<file path=xl/sharedStrings.xml><?xml version="1.0" encoding="utf-8"?>
<sst xmlns="http://schemas.openxmlformats.org/spreadsheetml/2006/main" count="264" uniqueCount="116">
  <si>
    <t>ობიექტი: აპარტოტელი დაბა ბაკურიანში</t>
  </si>
  <si>
    <t xml:space="preserve">თარიღი: </t>
  </si>
  <si>
    <t>#</t>
  </si>
  <si>
    <t>სამუშაოებისა და მასალების დასახელება</t>
  </si>
  <si>
    <t>განზ.ერთ</t>
  </si>
  <si>
    <t>რაო-ბა</t>
  </si>
  <si>
    <t>მასალა</t>
  </si>
  <si>
    <t>ხელფასი</t>
  </si>
  <si>
    <t>სულ ჯამი</t>
  </si>
  <si>
    <t>ღირ-ბა</t>
  </si>
  <si>
    <t>ჯამი</t>
  </si>
  <si>
    <t>მ³</t>
  </si>
  <si>
    <t>მ²</t>
  </si>
  <si>
    <t>მ3</t>
  </si>
  <si>
    <t>ბეტონი B25</t>
  </si>
  <si>
    <t>ტონა</t>
  </si>
  <si>
    <t>გლინულა (კატანკა) დ=2,0 - 3,0 მმ</t>
  </si>
  <si>
    <t>ამწის მომსახურება</t>
  </si>
  <si>
    <t>არმატურა AIIIკლასი</t>
  </si>
  <si>
    <t>ხის მასალა</t>
  </si>
  <si>
    <t>ლურსმანი</t>
  </si>
  <si>
    <t>კგ</t>
  </si>
  <si>
    <t>საქსოვი მავთული</t>
  </si>
  <si>
    <t>დამხმარე მასალა</t>
  </si>
  <si>
    <t>მ2</t>
  </si>
  <si>
    <t>ჰიდროსაიზოლაციო მასალა I ფენა</t>
  </si>
  <si>
    <t>ჰიდროსაიზოლაციო მასალა II ფენა</t>
  </si>
  <si>
    <t>პრაიმერი</t>
  </si>
  <si>
    <t>გაზი</t>
  </si>
  <si>
    <t>ლითონის შველერი N20</t>
  </si>
  <si>
    <t>ლითონის ფურცლოვანა</t>
  </si>
  <si>
    <t>ლითონის ფურცლოვანის დაჭრა</t>
  </si>
  <si>
    <t>ელექტროდი</t>
  </si>
  <si>
    <t>ლითონის საჭრელი ქვა</t>
  </si>
  <si>
    <t>ცალი</t>
  </si>
  <si>
    <t>მ/დ</t>
  </si>
  <si>
    <t>სახურავის მოწყობა პროფილირებული თუნუქით</t>
  </si>
  <si>
    <t>ფერადი პროფილირებული თუნუქი</t>
  </si>
  <si>
    <t>დიფიზიური მემბრანა (ანტიკონდესატი)</t>
  </si>
  <si>
    <t>სარემონტო სამუშაოები</t>
  </si>
  <si>
    <t>ბლოკი 20*20*40</t>
  </si>
  <si>
    <t>ქვიშა-ცემენტის ხსნარი</t>
  </si>
  <si>
    <t>ბლოკი 15*20*40</t>
  </si>
  <si>
    <t>სატრანსპორტო ხარჯი (მასალებიდან)</t>
  </si>
  <si>
    <t>ზედნადები ხარჯი</t>
  </si>
  <si>
    <t>დროებითი შენობა-ნაგებობები და გაყვანილობები</t>
  </si>
  <si>
    <t>მშენებლობის უსაბრთხოება და გარემოს დაცვა</t>
  </si>
  <si>
    <t>მოგება</t>
  </si>
  <si>
    <t>დღგ</t>
  </si>
  <si>
    <t>მონოლითური რკ.ბეტონის თაღის მოწყობა ა კორპუსი</t>
  </si>
  <si>
    <t xml:space="preserve">სახურავისთვის ლითონის კარკასის მოწყობა </t>
  </si>
  <si>
    <t>II. დარჩენილი კონსტრუქციული სამუშაოები</t>
  </si>
  <si>
    <t>ლითონის შველერი N#14 304g/m</t>
  </si>
  <si>
    <t>ფასადზე ფანჯრის მოსაწყობად ადგილების ამოჭრა</t>
  </si>
  <si>
    <t>საჰაეროს მოწყობა წვრილი სამშენებლო ბლოკით</t>
  </si>
  <si>
    <t>დარჩენილი შესასრულებელი სამუშაოების ჩამონათვალი</t>
  </si>
  <si>
    <t>დამკვეთი: სს "ტერა ბანკი"</t>
  </si>
  <si>
    <t>კონსტრუქციული სამუშაოები</t>
  </si>
  <si>
    <t>პომპის მომსახურება</t>
  </si>
  <si>
    <t>მომზადების მოწყობა</t>
  </si>
  <si>
    <t>ბეტონი B15</t>
  </si>
  <si>
    <t>საყრდენ კედელთან დრენაჟის მოწყობა</t>
  </si>
  <si>
    <t>სამი ფენა ჰიდროიზოლაცია ბიტუმი მასტიკით 194 მ2</t>
  </si>
  <si>
    <t>ბითუმის მასტიკა 1 ფენა2.0 მმ*3 ფენა=0.006ტ/მ2</t>
  </si>
  <si>
    <t>ტნ</t>
  </si>
  <si>
    <t>საყრდენი კედლის გასწვრივ ვერტიკალური დრენაჟი საშ.ზომის  ქვი შისაგან   192მ2*0.3მ ;20-30 მმ</t>
  </si>
  <si>
    <t>სადრენაჟო კოლექტორი 10-25მმ</t>
  </si>
  <si>
    <t>უკუჩაყრილი გრუნტი დატკეპნილი ფენებად</t>
  </si>
  <si>
    <t>დატკეპნილი თიხის ფენა 20 სმ; 237.0მ2*0.2=47.4 მ3</t>
  </si>
  <si>
    <t>პირდაპირი ხარჯი</t>
  </si>
  <si>
    <t>მშენებლობის უსაფრთხოება და გარემოს დაცვა</t>
  </si>
  <si>
    <t>საყრდენი კედელი 1 და  დრენაჟი</t>
  </si>
  <si>
    <t xml:space="preserve">მონოლითური რკ.ბეტონის საყრდენი კედლის მოწყობა (სკ1) </t>
  </si>
  <si>
    <t>სამუშაოს დასახელება</t>
  </si>
  <si>
    <t>დარჩენილი სამშენებლო  შესასრულებელი სამშაოები  შავი კარკასი</t>
  </si>
  <si>
    <t xml:space="preserve">N # </t>
  </si>
  <si>
    <t>ივსება შემსრულებელი კომპანიის მიერ</t>
  </si>
  <si>
    <t>ღირებულება (ლარი)</t>
  </si>
  <si>
    <t>5.4.</t>
  </si>
  <si>
    <t>გაუთვალისწინებელი ხარჯი (იმ შემთხვევაში თუ რეალურად იქნება) შეთნხმდეს დამკვეთან</t>
  </si>
  <si>
    <t xml:space="preserve">  ფერდობის  გრუნტის საყრდენი  კედლის და დრენაჟის მოწყობა</t>
  </si>
  <si>
    <t>გრუნტის დამუშავება ხელით (შეთნხმდეს დამკვეთთან)</t>
  </si>
  <si>
    <t>მონ რკინა ბეტონის საავარიო გასასვლელის  იატაკის მოწყობა ბ კორპუსი (შეთნხმდეს დამკვეთთან)</t>
  </si>
  <si>
    <t>კედლების დაიზოლირება რულონური ტიპის ჰიდროსაიზოლაციო მასალით(შეთნხმდეს დამკვეთთან)</t>
  </si>
  <si>
    <t>ლარი</t>
  </si>
  <si>
    <t>სულ ჯამი ლარი</t>
  </si>
  <si>
    <t>I გრუნტის სამუშაოები</t>
  </si>
  <si>
    <t>ჩამოშლილი გრუნტის დატვირთვა ავტოთვითმცლელზე და  გატანა  (შეთნხმდეს დამკვეთთან)</t>
  </si>
  <si>
    <t>არმატურა IIIკლასი</t>
  </si>
  <si>
    <t>მონოლითური რკ.ბეტონის სარტყელის მოწყობა ფანჯრის თავებზე</t>
  </si>
  <si>
    <t>ბალ</t>
  </si>
  <si>
    <t>ლითონის შველერის  N20                                                                                                 (რიგელების ) მოწყობა 53 გ.მ.</t>
  </si>
  <si>
    <t>სახურზვზე ლითონის გრძივების  N20 მოწყობა 315 გ.მ.</t>
  </si>
  <si>
    <t>ტ</t>
  </si>
  <si>
    <t xml:space="preserve">ფასადზე  ლითონის  გრძივების  მოწყობა  შველერით N14  </t>
  </si>
  <si>
    <t>5.2.0</t>
  </si>
  <si>
    <t>ლითონის ელემენტების  შეღებვა ანტიკოროზიული საღებავით</t>
  </si>
  <si>
    <t>ოლიფა</t>
  </si>
  <si>
    <t>ზეთის საღებავი ანტიკოროზიული</t>
  </si>
  <si>
    <t>სახურავის ხის კონსტრუქციების მოწყობა</t>
  </si>
  <si>
    <t>კუბმ</t>
  </si>
  <si>
    <t>OSB ფილა 9 მმ-იანი</t>
  </si>
  <si>
    <t>ფიცარი ჩამოგ, სისქ, 3სმ (მშრალი) 470 მ2</t>
  </si>
  <si>
    <t>ხის კოჭი 10*20</t>
  </si>
  <si>
    <t>ანტისეპტიკური პასტა</t>
  </si>
  <si>
    <t>ხის კონსტრუქციის ცეცხლდაცვა</t>
  </si>
  <si>
    <t>სხვა მასალები</t>
  </si>
  <si>
    <t>მეტალოკრამიტის კეხი</t>
  </si>
  <si>
    <t>გრძ,მ</t>
  </si>
  <si>
    <t>თოვლის დამჭერის მოწყობა</t>
  </si>
  <si>
    <t>სჭვალი  სახურავის ფერადი</t>
  </si>
  <si>
    <t>ნაჭედი მოთუთიებული</t>
  </si>
  <si>
    <t>პარაპეტის მოწყობა პრიალა თუნუქით</t>
  </si>
  <si>
    <t>სავენტილაციო ხვრელების დაფარვა თუნუქით</t>
  </si>
  <si>
    <t>სულ პირდაპირი ხარჯების ჯამი</t>
  </si>
  <si>
    <t xml:space="preserve">ფასადის კედლების მოწყობა სამშენებლო ბლოკით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</si>
</sst>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0.0%"/>
    <numFmt numFmtId="166" formatCode="_-* #,##0.00_р_._-;\-* #,##0.00_р_._-;_-* &quot;-&quot;??_р_._-;_-@_-"/>
    <numFmt numFmtId="167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sz val="9"/>
      <name val="AcadNusx"/>
    </font>
    <font>
      <sz val="10"/>
      <name val="Arial Cyr"/>
      <family val="2"/>
      <charset val="204"/>
    </font>
    <font>
      <b/>
      <sz val="9"/>
      <name val="AcadNusx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 "/>
    </font>
    <font>
      <b/>
      <sz val="10"/>
      <name val="Calibri"/>
      <family val="2"/>
      <scheme val="minor"/>
    </font>
    <font>
      <b/>
      <sz val="10"/>
      <color rgb="FF7030A0"/>
      <name val="AcadNusx"/>
    </font>
    <font>
      <b/>
      <sz val="10"/>
      <name val="AcadNusx"/>
    </font>
    <font>
      <sz val="10"/>
      <color rgb="FF7030A0"/>
      <name val="AcadNusx"/>
    </font>
    <font>
      <sz val="10"/>
      <name val="Calibri"/>
      <family val="2"/>
      <scheme val="minor"/>
    </font>
    <font>
      <sz val="10"/>
      <name val="Calibri "/>
    </font>
    <font>
      <sz val="10"/>
      <color rgb="FFFF0000"/>
      <name val="AcadNusx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left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justify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4" fontId="0" fillId="6" borderId="1" xfId="0" applyNumberFormat="1" applyFill="1" applyBorder="1"/>
    <xf numFmtId="0" fontId="0" fillId="6" borderId="1" xfId="0" applyFill="1" applyBorder="1" applyAlignment="1"/>
    <xf numFmtId="0" fontId="0" fillId="6" borderId="1" xfId="0" applyFill="1" applyBorder="1" applyAlignment="1">
      <alignment horizontal="center"/>
    </xf>
    <xf numFmtId="4" fontId="2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horizontal="right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10" fontId="1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</cellXfs>
  <cellStyles count="3">
    <cellStyle name="Comma 3" xfId="2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B3" sqref="B3:B4"/>
    </sheetView>
  </sheetViews>
  <sheetFormatPr defaultRowHeight="15"/>
  <cols>
    <col min="2" max="2" width="68.5703125" bestFit="1" customWidth="1"/>
    <col min="3" max="3" width="40" bestFit="1" customWidth="1"/>
  </cols>
  <sheetData>
    <row r="3" spans="1:3">
      <c r="A3" s="101" t="s">
        <v>75</v>
      </c>
      <c r="B3" s="100" t="s">
        <v>73</v>
      </c>
      <c r="C3" s="33" t="s">
        <v>76</v>
      </c>
    </row>
    <row r="4" spans="1:3">
      <c r="A4" s="102"/>
      <c r="B4" s="100"/>
      <c r="C4" s="34" t="s">
        <v>77</v>
      </c>
    </row>
    <row r="5" spans="1:3">
      <c r="A5" s="32">
        <v>1</v>
      </c>
      <c r="B5" s="35" t="s">
        <v>74</v>
      </c>
      <c r="C5" s="36">
        <f>'სამშენებლო სამუშაოები'!I106</f>
        <v>0</v>
      </c>
    </row>
    <row r="6" spans="1:3">
      <c r="A6" s="32">
        <v>2</v>
      </c>
      <c r="B6" s="37" t="s">
        <v>80</v>
      </c>
      <c r="C6" s="36">
        <f>'საყრდენი კედელი ფერდობის'!I38</f>
        <v>0</v>
      </c>
    </row>
    <row r="7" spans="1:3">
      <c r="A7" s="32"/>
      <c r="B7" s="38" t="s">
        <v>85</v>
      </c>
      <c r="C7" s="36">
        <f>SUM(C5:C6)</f>
        <v>0</v>
      </c>
    </row>
  </sheetData>
  <mergeCells count="2">
    <mergeCell ref="B3:B4"/>
    <mergeCell ref="A3:A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zoomScaleNormal="100" workbookViewId="0">
      <selection activeCell="A3" sqref="A3"/>
    </sheetView>
  </sheetViews>
  <sheetFormatPr defaultRowHeight="13.5"/>
  <cols>
    <col min="1" max="1" width="5.7109375" style="1" customWidth="1"/>
    <col min="2" max="2" width="48.7109375" style="99" customWidth="1"/>
    <col min="3" max="3" width="7" style="39" customWidth="1"/>
    <col min="4" max="4" width="12.5703125" style="39" customWidth="1"/>
    <col min="5" max="5" width="11.7109375" style="39" customWidth="1"/>
    <col min="6" max="6" width="11.5703125" style="39" customWidth="1"/>
    <col min="7" max="7" width="9.140625" style="39" customWidth="1"/>
    <col min="8" max="8" width="10" style="39" customWidth="1"/>
    <col min="9" max="9" width="12.42578125" style="39" customWidth="1"/>
    <col min="10" max="10" width="11.28515625" style="1" bestFit="1" customWidth="1"/>
    <col min="11" max="11" width="9.140625" style="1"/>
    <col min="12" max="12" width="13.140625" style="1" bestFit="1" customWidth="1"/>
    <col min="13" max="13" width="11.42578125" style="1" bestFit="1" customWidth="1"/>
    <col min="14" max="16384" width="9.140625" style="1"/>
  </cols>
  <sheetData>
    <row r="1" spans="1:9">
      <c r="A1" s="104" t="s">
        <v>55</v>
      </c>
      <c r="B1" s="104"/>
      <c r="C1" s="104"/>
      <c r="D1" s="104"/>
      <c r="E1" s="104"/>
      <c r="F1" s="104"/>
      <c r="G1" s="104"/>
      <c r="H1" s="104"/>
      <c r="I1" s="104"/>
    </row>
    <row r="2" spans="1:9">
      <c r="B2" s="1"/>
    </row>
    <row r="3" spans="1:9">
      <c r="B3" s="40" t="s">
        <v>0</v>
      </c>
      <c r="I3" s="41" t="s">
        <v>1</v>
      </c>
    </row>
    <row r="4" spans="1:9">
      <c r="B4" s="1"/>
    </row>
    <row r="5" spans="1:9">
      <c r="A5" s="105" t="s">
        <v>2</v>
      </c>
      <c r="B5" s="105" t="s">
        <v>3</v>
      </c>
      <c r="C5" s="106" t="s">
        <v>4</v>
      </c>
      <c r="D5" s="106" t="s">
        <v>5</v>
      </c>
      <c r="E5" s="106" t="s">
        <v>6</v>
      </c>
      <c r="F5" s="106"/>
      <c r="G5" s="106" t="s">
        <v>7</v>
      </c>
      <c r="H5" s="106"/>
      <c r="I5" s="106" t="s">
        <v>85</v>
      </c>
    </row>
    <row r="6" spans="1:9">
      <c r="A6" s="105"/>
      <c r="B6" s="105"/>
      <c r="C6" s="106"/>
      <c r="D6" s="106"/>
      <c r="E6" s="42" t="s">
        <v>9</v>
      </c>
      <c r="F6" s="42" t="s">
        <v>10</v>
      </c>
      <c r="G6" s="42" t="s">
        <v>9</v>
      </c>
      <c r="H6" s="42" t="s">
        <v>10</v>
      </c>
      <c r="I6" s="106"/>
    </row>
    <row r="7" spans="1:9">
      <c r="A7" s="43"/>
      <c r="B7" s="44" t="s">
        <v>86</v>
      </c>
      <c r="C7" s="45"/>
      <c r="D7" s="45"/>
      <c r="E7" s="45"/>
      <c r="F7" s="45"/>
      <c r="G7" s="45"/>
      <c r="H7" s="45"/>
      <c r="I7" s="46"/>
    </row>
    <row r="8" spans="1:9" s="48" customFormat="1" ht="38.25">
      <c r="A8" s="44">
        <v>1</v>
      </c>
      <c r="B8" s="44" t="s">
        <v>87</v>
      </c>
      <c r="C8" s="44" t="s">
        <v>13</v>
      </c>
      <c r="D8" s="44">
        <v>150</v>
      </c>
      <c r="E8" s="44"/>
      <c r="F8" s="44"/>
      <c r="G8" s="44"/>
      <c r="H8" s="47">
        <f>D8*G8</f>
        <v>0</v>
      </c>
      <c r="I8" s="47">
        <f>F8+H8</f>
        <v>0</v>
      </c>
    </row>
    <row r="9" spans="1:9" s="48" customFormat="1" ht="25.5">
      <c r="A9" s="44">
        <v>2</v>
      </c>
      <c r="B9" s="44" t="s">
        <v>81</v>
      </c>
      <c r="C9" s="44" t="s">
        <v>13</v>
      </c>
      <c r="D9" s="44">
        <v>25</v>
      </c>
      <c r="E9" s="44"/>
      <c r="F9" s="44"/>
      <c r="G9" s="44"/>
      <c r="H9" s="47">
        <f>D9*G9</f>
        <v>0</v>
      </c>
      <c r="I9" s="47">
        <f>F9+H9</f>
        <v>0</v>
      </c>
    </row>
    <row r="10" spans="1:9" s="49" customFormat="1">
      <c r="A10" s="43"/>
      <c r="B10" s="44" t="s">
        <v>10</v>
      </c>
      <c r="C10" s="45"/>
      <c r="D10" s="45"/>
      <c r="E10" s="45"/>
      <c r="F10" s="45"/>
      <c r="G10" s="45"/>
      <c r="H10" s="47">
        <f>SUM(H8:H9)</f>
        <v>0</v>
      </c>
      <c r="I10" s="47">
        <f>SUM(I8:I9)</f>
        <v>0</v>
      </c>
    </row>
    <row r="11" spans="1:9">
      <c r="A11" s="43"/>
      <c r="B11" s="44" t="s">
        <v>51</v>
      </c>
      <c r="C11" s="50"/>
      <c r="D11" s="45"/>
      <c r="E11" s="45"/>
      <c r="F11" s="45"/>
      <c r="G11" s="45"/>
      <c r="H11" s="51"/>
      <c r="I11" s="51"/>
    </row>
    <row r="12" spans="1:9" s="52" customFormat="1" ht="38.25">
      <c r="A12" s="44">
        <v>1</v>
      </c>
      <c r="B12" s="44" t="s">
        <v>82</v>
      </c>
      <c r="C12" s="44" t="s">
        <v>13</v>
      </c>
      <c r="D12" s="44">
        <v>8</v>
      </c>
      <c r="E12" s="44"/>
      <c r="F12" s="44"/>
      <c r="G12" s="44"/>
      <c r="H12" s="47">
        <f>D12*G12</f>
        <v>0</v>
      </c>
      <c r="I12" s="47">
        <f>F12+H12</f>
        <v>0</v>
      </c>
    </row>
    <row r="13" spans="1:9" s="52" customFormat="1">
      <c r="A13" s="44">
        <v>1.1000000000000001</v>
      </c>
      <c r="B13" s="44" t="s">
        <v>14</v>
      </c>
      <c r="C13" s="44" t="s">
        <v>13</v>
      </c>
      <c r="D13" s="44">
        <f>D12*1.02</f>
        <v>8.16</v>
      </c>
      <c r="E13" s="44"/>
      <c r="F13" s="47">
        <f>D13*E13</f>
        <v>0</v>
      </c>
      <c r="G13" s="44"/>
      <c r="H13" s="44"/>
      <c r="I13" s="53">
        <f>F13+H13</f>
        <v>0</v>
      </c>
    </row>
    <row r="14" spans="1:9" s="52" customFormat="1">
      <c r="A14" s="54">
        <v>1.2</v>
      </c>
      <c r="B14" s="55" t="s">
        <v>88</v>
      </c>
      <c r="C14" s="56" t="s">
        <v>15</v>
      </c>
      <c r="D14" s="56">
        <f>(600.42)/1000*1.07</f>
        <v>0.64244939999999995</v>
      </c>
      <c r="E14" s="56"/>
      <c r="F14" s="56">
        <f>D14*E14</f>
        <v>0</v>
      </c>
      <c r="G14" s="56"/>
      <c r="H14" s="57"/>
      <c r="I14" s="57">
        <f>F14+H14</f>
        <v>0</v>
      </c>
    </row>
    <row r="15" spans="1:9" s="52" customFormat="1">
      <c r="A15" s="54">
        <v>1.3</v>
      </c>
      <c r="B15" s="55" t="s">
        <v>16</v>
      </c>
      <c r="C15" s="56" t="s">
        <v>15</v>
      </c>
      <c r="D15" s="56">
        <f>(35.7)/1000*1.07</f>
        <v>3.8199000000000004E-2</v>
      </c>
      <c r="E15" s="56"/>
      <c r="F15" s="56">
        <f>D15*E15</f>
        <v>0</v>
      </c>
      <c r="G15" s="56"/>
      <c r="H15" s="57"/>
      <c r="I15" s="57">
        <f>F15+H15</f>
        <v>0</v>
      </c>
    </row>
    <row r="16" spans="1:9" s="48" customFormat="1" ht="25.5">
      <c r="A16" s="44">
        <v>2</v>
      </c>
      <c r="B16" s="58" t="s">
        <v>89</v>
      </c>
      <c r="C16" s="57" t="s">
        <v>13</v>
      </c>
      <c r="D16" s="57">
        <v>2.5</v>
      </c>
      <c r="E16" s="57"/>
      <c r="F16" s="59"/>
      <c r="G16" s="56"/>
      <c r="H16" s="57">
        <f>G16*D16</f>
        <v>0</v>
      </c>
      <c r="I16" s="57">
        <f>H16+F16</f>
        <v>0</v>
      </c>
    </row>
    <row r="17" spans="1:9" s="52" customFormat="1">
      <c r="A17" s="60">
        <v>2.1</v>
      </c>
      <c r="B17" s="61" t="s">
        <v>14</v>
      </c>
      <c r="C17" s="62" t="s">
        <v>13</v>
      </c>
      <c r="D17" s="62">
        <f>D16*1.015</f>
        <v>2.5374999999999996</v>
      </c>
      <c r="E17" s="62"/>
      <c r="F17" s="62">
        <f>D17*E17</f>
        <v>0</v>
      </c>
      <c r="G17" s="62"/>
      <c r="H17" s="42"/>
      <c r="I17" s="42">
        <f t="shared" ref="I17:I23" si="0">H17+F17</f>
        <v>0</v>
      </c>
    </row>
    <row r="18" spans="1:9" s="52" customFormat="1">
      <c r="A18" s="60">
        <v>2.2000000000000002</v>
      </c>
      <c r="B18" s="61" t="s">
        <v>88</v>
      </c>
      <c r="C18" s="62" t="s">
        <v>15</v>
      </c>
      <c r="D18" s="62">
        <f>D17*0.11</f>
        <v>0.27912499999999996</v>
      </c>
      <c r="E18" s="62"/>
      <c r="F18" s="62">
        <f t="shared" ref="F18:F23" si="1">D18*E18</f>
        <v>0</v>
      </c>
      <c r="G18" s="62"/>
      <c r="H18" s="42"/>
      <c r="I18" s="42">
        <f t="shared" si="0"/>
        <v>0</v>
      </c>
    </row>
    <row r="19" spans="1:9" s="52" customFormat="1">
      <c r="A19" s="60">
        <v>2.2999999999999998</v>
      </c>
      <c r="B19" s="61" t="s">
        <v>16</v>
      </c>
      <c r="C19" s="62" t="s">
        <v>15</v>
      </c>
      <c r="D19" s="62">
        <v>0</v>
      </c>
      <c r="E19" s="62"/>
      <c r="F19" s="62">
        <f t="shared" si="1"/>
        <v>0</v>
      </c>
      <c r="G19" s="62"/>
      <c r="H19" s="42"/>
      <c r="I19" s="42">
        <f t="shared" si="0"/>
        <v>0</v>
      </c>
    </row>
    <row r="20" spans="1:9" s="52" customFormat="1">
      <c r="A20" s="60">
        <v>2.4</v>
      </c>
      <c r="B20" s="61" t="s">
        <v>19</v>
      </c>
      <c r="C20" s="60" t="s">
        <v>13</v>
      </c>
      <c r="D20" s="62">
        <v>0.12</v>
      </c>
      <c r="E20" s="62"/>
      <c r="F20" s="62">
        <f t="shared" si="1"/>
        <v>0</v>
      </c>
      <c r="G20" s="62"/>
      <c r="H20" s="42"/>
      <c r="I20" s="42">
        <f t="shared" si="0"/>
        <v>0</v>
      </c>
    </row>
    <row r="21" spans="1:9" s="52" customFormat="1">
      <c r="A21" s="60">
        <v>2.5</v>
      </c>
      <c r="B21" s="61" t="s">
        <v>20</v>
      </c>
      <c r="C21" s="60" t="s">
        <v>21</v>
      </c>
      <c r="D21" s="62">
        <v>4.18</v>
      </c>
      <c r="E21" s="62"/>
      <c r="F21" s="62">
        <f t="shared" si="1"/>
        <v>0</v>
      </c>
      <c r="G21" s="62"/>
      <c r="H21" s="42"/>
      <c r="I21" s="42">
        <f t="shared" si="0"/>
        <v>0</v>
      </c>
    </row>
    <row r="22" spans="1:9" s="52" customFormat="1">
      <c r="A22" s="60">
        <v>2.6</v>
      </c>
      <c r="B22" s="61" t="s">
        <v>22</v>
      </c>
      <c r="C22" s="60" t="s">
        <v>21</v>
      </c>
      <c r="D22" s="62">
        <v>1.4</v>
      </c>
      <c r="E22" s="62"/>
      <c r="F22" s="62">
        <f t="shared" si="1"/>
        <v>0</v>
      </c>
      <c r="G22" s="62"/>
      <c r="H22" s="42"/>
      <c r="I22" s="42">
        <f t="shared" si="0"/>
        <v>0</v>
      </c>
    </row>
    <row r="23" spans="1:9" s="52" customFormat="1">
      <c r="A23" s="60">
        <v>2.7</v>
      </c>
      <c r="B23" s="61" t="s">
        <v>23</v>
      </c>
      <c r="C23" s="60" t="s">
        <v>13</v>
      </c>
      <c r="D23" s="62">
        <f>D16</f>
        <v>2.5</v>
      </c>
      <c r="E23" s="62"/>
      <c r="F23" s="62">
        <f t="shared" si="1"/>
        <v>0</v>
      </c>
      <c r="G23" s="62"/>
      <c r="H23" s="42"/>
      <c r="I23" s="42">
        <f t="shared" si="0"/>
        <v>0</v>
      </c>
    </row>
    <row r="24" spans="1:9" s="52" customFormat="1" ht="25.5">
      <c r="A24" s="44">
        <v>3</v>
      </c>
      <c r="B24" s="58" t="s">
        <v>49</v>
      </c>
      <c r="C24" s="57" t="s">
        <v>13</v>
      </c>
      <c r="D24" s="57">
        <v>14.11</v>
      </c>
      <c r="E24" s="57"/>
      <c r="F24" s="56"/>
      <c r="G24" s="57"/>
      <c r="H24" s="57">
        <f>G24*D24</f>
        <v>0</v>
      </c>
      <c r="I24" s="57">
        <f>H24+F24</f>
        <v>0</v>
      </c>
    </row>
    <row r="25" spans="1:9" s="52" customFormat="1">
      <c r="A25" s="54">
        <v>3.1</v>
      </c>
      <c r="B25" s="55" t="s">
        <v>14</v>
      </c>
      <c r="C25" s="56" t="s">
        <v>13</v>
      </c>
      <c r="D25" s="56">
        <f>D24*1.02</f>
        <v>14.392199999999999</v>
      </c>
      <c r="E25" s="56"/>
      <c r="F25" s="56">
        <f>E25*D25</f>
        <v>0</v>
      </c>
      <c r="G25" s="56"/>
      <c r="H25" s="57"/>
      <c r="I25" s="57">
        <f t="shared" ref="I25:I31" si="2">H25+F25</f>
        <v>0</v>
      </c>
    </row>
    <row r="26" spans="1:9" s="52" customFormat="1">
      <c r="A26" s="54">
        <v>3.2</v>
      </c>
      <c r="B26" s="55" t="s">
        <v>88</v>
      </c>
      <c r="C26" s="56" t="s">
        <v>15</v>
      </c>
      <c r="D26" s="56">
        <f>(901.42)/1000*1.07</f>
        <v>0.96451940000000003</v>
      </c>
      <c r="E26" s="56"/>
      <c r="F26" s="56"/>
      <c r="G26" s="56"/>
      <c r="H26" s="57"/>
      <c r="I26" s="57">
        <f t="shared" si="2"/>
        <v>0</v>
      </c>
    </row>
    <row r="27" spans="1:9" s="52" customFormat="1">
      <c r="A27" s="54">
        <v>3.3</v>
      </c>
      <c r="B27" s="55" t="s">
        <v>16</v>
      </c>
      <c r="C27" s="56" t="s">
        <v>15</v>
      </c>
      <c r="D27" s="56">
        <f>(49.5)/1000*1.07</f>
        <v>5.2965000000000005E-2</v>
      </c>
      <c r="E27" s="56"/>
      <c r="F27" s="56">
        <f t="shared" ref="F27:F31" si="3">E27*D27</f>
        <v>0</v>
      </c>
      <c r="G27" s="56"/>
      <c r="H27" s="57"/>
      <c r="I27" s="57">
        <f t="shared" si="2"/>
        <v>0</v>
      </c>
    </row>
    <row r="28" spans="1:9" s="52" customFormat="1">
      <c r="A28" s="54">
        <v>3.4</v>
      </c>
      <c r="B28" s="55" t="s">
        <v>19</v>
      </c>
      <c r="C28" s="54" t="s">
        <v>13</v>
      </c>
      <c r="D28" s="56">
        <v>0.8</v>
      </c>
      <c r="E28" s="56"/>
      <c r="F28" s="56">
        <f t="shared" si="3"/>
        <v>0</v>
      </c>
      <c r="G28" s="56"/>
      <c r="H28" s="57"/>
      <c r="I28" s="57">
        <f t="shared" si="2"/>
        <v>0</v>
      </c>
    </row>
    <row r="29" spans="1:9" s="52" customFormat="1">
      <c r="A29" s="54">
        <v>3.5</v>
      </c>
      <c r="B29" s="55" t="s">
        <v>20</v>
      </c>
      <c r="C29" s="54" t="s">
        <v>21</v>
      </c>
      <c r="D29" s="56">
        <v>49.4</v>
      </c>
      <c r="E29" s="56"/>
      <c r="F29" s="56">
        <f t="shared" si="3"/>
        <v>0</v>
      </c>
      <c r="G29" s="56"/>
      <c r="H29" s="57"/>
      <c r="I29" s="57">
        <f t="shared" si="2"/>
        <v>0</v>
      </c>
    </row>
    <row r="30" spans="1:9" s="52" customFormat="1">
      <c r="A30" s="54">
        <v>3.6</v>
      </c>
      <c r="B30" s="55" t="s">
        <v>22</v>
      </c>
      <c r="C30" s="54" t="s">
        <v>21</v>
      </c>
      <c r="D30" s="56">
        <v>20</v>
      </c>
      <c r="E30" s="56"/>
      <c r="F30" s="56">
        <f t="shared" si="3"/>
        <v>0</v>
      </c>
      <c r="G30" s="56"/>
      <c r="H30" s="57"/>
      <c r="I30" s="57">
        <f t="shared" si="2"/>
        <v>0</v>
      </c>
    </row>
    <row r="31" spans="1:9" s="52" customFormat="1">
      <c r="A31" s="54">
        <v>3.7</v>
      </c>
      <c r="B31" s="55" t="s">
        <v>23</v>
      </c>
      <c r="C31" s="54" t="s">
        <v>13</v>
      </c>
      <c r="D31" s="56">
        <f>D24</f>
        <v>14.11</v>
      </c>
      <c r="E31" s="56"/>
      <c r="F31" s="56">
        <f t="shared" si="3"/>
        <v>0</v>
      </c>
      <c r="G31" s="56"/>
      <c r="H31" s="57"/>
      <c r="I31" s="57">
        <f t="shared" si="2"/>
        <v>0</v>
      </c>
    </row>
    <row r="32" spans="1:9" s="48" customFormat="1" ht="38.25">
      <c r="A32" s="44">
        <v>4</v>
      </c>
      <c r="B32" s="58" t="s">
        <v>83</v>
      </c>
      <c r="C32" s="57" t="s">
        <v>24</v>
      </c>
      <c r="D32" s="57">
        <v>100</v>
      </c>
      <c r="E32" s="57"/>
      <c r="F32" s="56"/>
      <c r="G32" s="57"/>
      <c r="H32" s="57">
        <f>G32*D32</f>
        <v>0</v>
      </c>
      <c r="I32" s="57">
        <f t="shared" ref="I32:I36" si="4">H32+F32</f>
        <v>0</v>
      </c>
    </row>
    <row r="33" spans="1:9" s="52" customFormat="1">
      <c r="A33" s="54">
        <v>4.0999999999999996</v>
      </c>
      <c r="B33" s="55" t="s">
        <v>25</v>
      </c>
      <c r="C33" s="56" t="s">
        <v>12</v>
      </c>
      <c r="D33" s="56">
        <f>D32*1.1</f>
        <v>110.00000000000001</v>
      </c>
      <c r="E33" s="56"/>
      <c r="F33" s="56">
        <f>E33*D33</f>
        <v>0</v>
      </c>
      <c r="G33" s="56"/>
      <c r="H33" s="57"/>
      <c r="I33" s="57">
        <f t="shared" si="4"/>
        <v>0</v>
      </c>
    </row>
    <row r="34" spans="1:9" s="52" customFormat="1">
      <c r="A34" s="54">
        <v>4.2</v>
      </c>
      <c r="B34" s="55" t="s">
        <v>26</v>
      </c>
      <c r="C34" s="56" t="s">
        <v>12</v>
      </c>
      <c r="D34" s="56">
        <f>D32*1.1</f>
        <v>110.00000000000001</v>
      </c>
      <c r="E34" s="56"/>
      <c r="F34" s="56">
        <f t="shared" ref="F34:F36" si="5">E34*D34</f>
        <v>0</v>
      </c>
      <c r="G34" s="56"/>
      <c r="H34" s="57"/>
      <c r="I34" s="57">
        <f t="shared" si="4"/>
        <v>0</v>
      </c>
    </row>
    <row r="35" spans="1:9" s="52" customFormat="1">
      <c r="A35" s="54">
        <v>4.3</v>
      </c>
      <c r="B35" s="55" t="s">
        <v>27</v>
      </c>
      <c r="C35" s="56" t="s">
        <v>21</v>
      </c>
      <c r="D35" s="56">
        <v>60</v>
      </c>
      <c r="E35" s="56"/>
      <c r="F35" s="56">
        <f t="shared" si="5"/>
        <v>0</v>
      </c>
      <c r="G35" s="56"/>
      <c r="H35" s="57"/>
      <c r="I35" s="57">
        <f t="shared" si="4"/>
        <v>0</v>
      </c>
    </row>
    <row r="36" spans="1:9" s="52" customFormat="1">
      <c r="A36" s="54">
        <v>4.4000000000000004</v>
      </c>
      <c r="B36" s="55" t="s">
        <v>28</v>
      </c>
      <c r="C36" s="56" t="s">
        <v>90</v>
      </c>
      <c r="D36" s="56">
        <v>4</v>
      </c>
      <c r="E36" s="56"/>
      <c r="F36" s="56">
        <f t="shared" si="5"/>
        <v>0</v>
      </c>
      <c r="G36" s="56"/>
      <c r="H36" s="57"/>
      <c r="I36" s="57">
        <f t="shared" si="4"/>
        <v>0</v>
      </c>
    </row>
    <row r="37" spans="1:9" s="49" customFormat="1">
      <c r="A37" s="63">
        <v>5</v>
      </c>
      <c r="B37" s="64" t="s">
        <v>50</v>
      </c>
      <c r="C37" s="42" t="s">
        <v>15</v>
      </c>
      <c r="D37" s="42">
        <v>11.2</v>
      </c>
      <c r="E37" s="42"/>
      <c r="F37" s="62"/>
      <c r="G37" s="42"/>
      <c r="H37" s="42"/>
      <c r="I37" s="42"/>
    </row>
    <row r="38" spans="1:9" s="49" customFormat="1" ht="25.5">
      <c r="A38" s="44">
        <v>5.0999999999999996</v>
      </c>
      <c r="B38" s="58" t="s">
        <v>91</v>
      </c>
      <c r="C38" s="57" t="s">
        <v>15</v>
      </c>
      <c r="D38" s="57">
        <v>1.1000000000000001</v>
      </c>
      <c r="E38" s="57"/>
      <c r="F38" s="56"/>
      <c r="G38" s="56"/>
      <c r="H38" s="57">
        <f>G38*D38</f>
        <v>0</v>
      </c>
      <c r="I38" s="57">
        <f t="shared" ref="I38:I70" si="6">H38+F38</f>
        <v>0</v>
      </c>
    </row>
    <row r="39" spans="1:9">
      <c r="A39" s="54">
        <v>5.2</v>
      </c>
      <c r="B39" s="55" t="s">
        <v>29</v>
      </c>
      <c r="C39" s="56" t="s">
        <v>15</v>
      </c>
      <c r="D39" s="56">
        <v>1.1000000000000001</v>
      </c>
      <c r="E39" s="56"/>
      <c r="F39" s="56">
        <f>E39*D39</f>
        <v>0</v>
      </c>
      <c r="G39" s="56"/>
      <c r="H39" s="57"/>
      <c r="I39" s="57">
        <f t="shared" si="6"/>
        <v>0</v>
      </c>
    </row>
    <row r="40" spans="1:9">
      <c r="A40" s="54">
        <v>5.3</v>
      </c>
      <c r="B40" s="55" t="s">
        <v>30</v>
      </c>
      <c r="C40" s="56" t="s">
        <v>15</v>
      </c>
      <c r="D40" s="56">
        <v>0.2</v>
      </c>
      <c r="E40" s="56"/>
      <c r="F40" s="56">
        <f t="shared" ref="F40:F45" si="7">E40*D40</f>
        <v>0</v>
      </c>
      <c r="G40" s="56"/>
      <c r="H40" s="57"/>
      <c r="I40" s="57">
        <f t="shared" si="6"/>
        <v>0</v>
      </c>
    </row>
    <row r="41" spans="1:9">
      <c r="A41" s="54" t="s">
        <v>78</v>
      </c>
      <c r="B41" s="55" t="s">
        <v>31</v>
      </c>
      <c r="C41" s="56" t="s">
        <v>15</v>
      </c>
      <c r="D41" s="56">
        <f>D40</f>
        <v>0.2</v>
      </c>
      <c r="E41" s="56"/>
      <c r="F41" s="56">
        <f t="shared" si="7"/>
        <v>0</v>
      </c>
      <c r="G41" s="56"/>
      <c r="H41" s="57">
        <f>G41*D41</f>
        <v>0</v>
      </c>
      <c r="I41" s="57">
        <f t="shared" si="6"/>
        <v>0</v>
      </c>
    </row>
    <row r="42" spans="1:9">
      <c r="A42" s="54">
        <v>5.5</v>
      </c>
      <c r="B42" s="55" t="s">
        <v>32</v>
      </c>
      <c r="C42" s="56" t="s">
        <v>21</v>
      </c>
      <c r="D42" s="56">
        <f>SUM(D39:D40)*10.2</f>
        <v>13.26</v>
      </c>
      <c r="E42" s="56"/>
      <c r="F42" s="56">
        <f t="shared" si="7"/>
        <v>0</v>
      </c>
      <c r="G42" s="56"/>
      <c r="H42" s="57">
        <f t="shared" ref="H42:H45" si="8">G42*D42</f>
        <v>0</v>
      </c>
      <c r="I42" s="57">
        <f t="shared" si="6"/>
        <v>0</v>
      </c>
    </row>
    <row r="43" spans="1:9">
      <c r="A43" s="54">
        <v>5.6</v>
      </c>
      <c r="B43" s="55" t="s">
        <v>33</v>
      </c>
      <c r="C43" s="56" t="s">
        <v>34</v>
      </c>
      <c r="D43" s="56">
        <f>SUM(D39:D40)*7</f>
        <v>9.1</v>
      </c>
      <c r="E43" s="56"/>
      <c r="F43" s="56">
        <f t="shared" si="7"/>
        <v>0</v>
      </c>
      <c r="G43" s="56"/>
      <c r="H43" s="57">
        <f t="shared" si="8"/>
        <v>0</v>
      </c>
      <c r="I43" s="57">
        <f t="shared" si="6"/>
        <v>0</v>
      </c>
    </row>
    <row r="44" spans="1:9">
      <c r="A44" s="54">
        <v>5.7</v>
      </c>
      <c r="B44" s="55" t="s">
        <v>23</v>
      </c>
      <c r="C44" s="56" t="s">
        <v>15</v>
      </c>
      <c r="D44" s="56">
        <f>D38</f>
        <v>1.1000000000000001</v>
      </c>
      <c r="E44" s="56"/>
      <c r="F44" s="56">
        <f t="shared" si="7"/>
        <v>0</v>
      </c>
      <c r="G44" s="56"/>
      <c r="H44" s="57">
        <f t="shared" si="8"/>
        <v>0</v>
      </c>
      <c r="I44" s="57">
        <f t="shared" si="6"/>
        <v>0</v>
      </c>
    </row>
    <row r="45" spans="1:9">
      <c r="A45" s="54">
        <v>5.8</v>
      </c>
      <c r="B45" s="55" t="s">
        <v>17</v>
      </c>
      <c r="C45" s="56" t="s">
        <v>35</v>
      </c>
      <c r="D45" s="56">
        <v>1</v>
      </c>
      <c r="E45" s="56"/>
      <c r="F45" s="56">
        <f t="shared" si="7"/>
        <v>0</v>
      </c>
      <c r="G45" s="56"/>
      <c r="H45" s="57">
        <f t="shared" si="8"/>
        <v>0</v>
      </c>
      <c r="I45" s="57">
        <f t="shared" si="6"/>
        <v>0</v>
      </c>
    </row>
    <row r="46" spans="1:9" s="49" customFormat="1" ht="25.5">
      <c r="A46" s="44">
        <v>5.9</v>
      </c>
      <c r="B46" s="58" t="s">
        <v>92</v>
      </c>
      <c r="C46" s="57" t="s">
        <v>93</v>
      </c>
      <c r="D46" s="57">
        <v>6.3</v>
      </c>
      <c r="E46" s="57"/>
      <c r="F46" s="56"/>
      <c r="G46" s="56"/>
      <c r="H46" s="57">
        <f>G46*D46</f>
        <v>0</v>
      </c>
      <c r="I46" s="57">
        <f t="shared" si="6"/>
        <v>0</v>
      </c>
    </row>
    <row r="47" spans="1:9">
      <c r="A47" s="60">
        <v>5.1100000000000003</v>
      </c>
      <c r="B47" s="61" t="s">
        <v>29</v>
      </c>
      <c r="C47" s="62" t="s">
        <v>15</v>
      </c>
      <c r="D47" s="62">
        <f>D46</f>
        <v>6.3</v>
      </c>
      <c r="E47" s="62"/>
      <c r="F47" s="62">
        <f>E47*D47</f>
        <v>0</v>
      </c>
      <c r="G47" s="62"/>
      <c r="H47" s="42"/>
      <c r="I47" s="42">
        <f t="shared" si="6"/>
        <v>0</v>
      </c>
    </row>
    <row r="48" spans="1:9">
      <c r="A48" s="60">
        <v>5.12</v>
      </c>
      <c r="B48" s="61" t="s">
        <v>30</v>
      </c>
      <c r="C48" s="62" t="s">
        <v>15</v>
      </c>
      <c r="D48" s="62">
        <v>0.6</v>
      </c>
      <c r="E48" s="62"/>
      <c r="F48" s="62">
        <f t="shared" ref="F48:F52" si="9">E48*D48</f>
        <v>0</v>
      </c>
      <c r="G48" s="62"/>
      <c r="H48" s="42"/>
      <c r="I48" s="42">
        <f t="shared" si="6"/>
        <v>0</v>
      </c>
    </row>
    <row r="49" spans="1:9" s="52" customFormat="1">
      <c r="A49" s="60">
        <v>5.13</v>
      </c>
      <c r="B49" s="61" t="s">
        <v>31</v>
      </c>
      <c r="C49" s="62" t="s">
        <v>15</v>
      </c>
      <c r="D49" s="62">
        <f>D48</f>
        <v>0.6</v>
      </c>
      <c r="E49" s="62"/>
      <c r="F49" s="62">
        <f t="shared" si="9"/>
        <v>0</v>
      </c>
      <c r="G49" s="62"/>
      <c r="H49" s="42">
        <f>G49*D49</f>
        <v>0</v>
      </c>
      <c r="I49" s="42">
        <f t="shared" si="6"/>
        <v>0</v>
      </c>
    </row>
    <row r="50" spans="1:9" s="52" customFormat="1">
      <c r="A50" s="60">
        <v>5.14</v>
      </c>
      <c r="B50" s="61" t="s">
        <v>32</v>
      </c>
      <c r="C50" s="62" t="s">
        <v>21</v>
      </c>
      <c r="D50" s="62">
        <f>SUM(D47:D48)*10.2</f>
        <v>70.38</v>
      </c>
      <c r="E50" s="62"/>
      <c r="F50" s="62">
        <f t="shared" si="9"/>
        <v>0</v>
      </c>
      <c r="G50" s="62"/>
      <c r="H50" s="42">
        <f t="shared" ref="H50:H53" si="10">G50*D50</f>
        <v>0</v>
      </c>
      <c r="I50" s="42">
        <f t="shared" si="6"/>
        <v>0</v>
      </c>
    </row>
    <row r="51" spans="1:9" s="52" customFormat="1">
      <c r="A51" s="60">
        <v>5.15</v>
      </c>
      <c r="B51" s="61" t="s">
        <v>33</v>
      </c>
      <c r="C51" s="62" t="s">
        <v>34</v>
      </c>
      <c r="D51" s="62">
        <f>SUM(D47:D48)*7</f>
        <v>48.3</v>
      </c>
      <c r="E51" s="62"/>
      <c r="F51" s="62">
        <f t="shared" si="9"/>
        <v>0</v>
      </c>
      <c r="G51" s="62"/>
      <c r="H51" s="42">
        <f t="shared" si="10"/>
        <v>0</v>
      </c>
      <c r="I51" s="42">
        <f t="shared" si="6"/>
        <v>0</v>
      </c>
    </row>
    <row r="52" spans="1:9">
      <c r="A52" s="60">
        <v>5.16</v>
      </c>
      <c r="B52" s="61" t="s">
        <v>23</v>
      </c>
      <c r="C52" s="62" t="s">
        <v>15</v>
      </c>
      <c r="D52" s="62">
        <f>D46</f>
        <v>6.3</v>
      </c>
      <c r="E52" s="62"/>
      <c r="F52" s="62">
        <f t="shared" si="9"/>
        <v>0</v>
      </c>
      <c r="G52" s="62"/>
      <c r="H52" s="42">
        <f t="shared" si="10"/>
        <v>0</v>
      </c>
      <c r="I52" s="42">
        <f t="shared" si="6"/>
        <v>0</v>
      </c>
    </row>
    <row r="53" spans="1:9">
      <c r="A53" s="60">
        <v>5.17</v>
      </c>
      <c r="B53" s="61" t="s">
        <v>17</v>
      </c>
      <c r="C53" s="62" t="s">
        <v>35</v>
      </c>
      <c r="D53" s="62">
        <v>3</v>
      </c>
      <c r="E53" s="62"/>
      <c r="F53" s="62"/>
      <c r="G53" s="62"/>
      <c r="H53" s="42">
        <f t="shared" si="10"/>
        <v>0</v>
      </c>
      <c r="I53" s="42">
        <f t="shared" si="6"/>
        <v>0</v>
      </c>
    </row>
    <row r="54" spans="1:9" s="49" customFormat="1" ht="25.5">
      <c r="A54" s="44">
        <v>5.18</v>
      </c>
      <c r="B54" s="58" t="s">
        <v>94</v>
      </c>
      <c r="C54" s="57" t="s">
        <v>93</v>
      </c>
      <c r="D54" s="57">
        <v>3.8</v>
      </c>
      <c r="E54" s="57"/>
      <c r="F54" s="56"/>
      <c r="G54" s="56"/>
      <c r="H54" s="57">
        <f>G54*D54</f>
        <v>0</v>
      </c>
      <c r="I54" s="57">
        <f t="shared" si="6"/>
        <v>0</v>
      </c>
    </row>
    <row r="55" spans="1:9">
      <c r="A55" s="60">
        <v>5.19</v>
      </c>
      <c r="B55" s="61" t="s">
        <v>52</v>
      </c>
      <c r="C55" s="62" t="s">
        <v>15</v>
      </c>
      <c r="D55" s="62">
        <f>D54</f>
        <v>3.8</v>
      </c>
      <c r="E55" s="62"/>
      <c r="F55" s="62">
        <f>E55*D55</f>
        <v>0</v>
      </c>
      <c r="G55" s="62"/>
      <c r="H55" s="42"/>
      <c r="I55" s="42">
        <f t="shared" si="6"/>
        <v>0</v>
      </c>
    </row>
    <row r="56" spans="1:9">
      <c r="A56" s="60" t="s">
        <v>95</v>
      </c>
      <c r="B56" s="61" t="s">
        <v>30</v>
      </c>
      <c r="C56" s="62" t="s">
        <v>15</v>
      </c>
      <c r="D56" s="62">
        <v>0.35</v>
      </c>
      <c r="E56" s="62"/>
      <c r="F56" s="62">
        <f t="shared" ref="F56:F61" si="11">E56*D56</f>
        <v>0</v>
      </c>
      <c r="G56" s="62"/>
      <c r="H56" s="42"/>
      <c r="I56" s="42">
        <f t="shared" si="6"/>
        <v>0</v>
      </c>
    </row>
    <row r="57" spans="1:9">
      <c r="A57" s="60">
        <v>5.21</v>
      </c>
      <c r="B57" s="61" t="s">
        <v>31</v>
      </c>
      <c r="C57" s="62" t="s">
        <v>15</v>
      </c>
      <c r="D57" s="62">
        <f>D56</f>
        <v>0.35</v>
      </c>
      <c r="E57" s="62"/>
      <c r="F57" s="62">
        <f t="shared" si="11"/>
        <v>0</v>
      </c>
      <c r="G57" s="62"/>
      <c r="H57" s="42">
        <f>G57*D57</f>
        <v>0</v>
      </c>
      <c r="I57" s="42">
        <f t="shared" si="6"/>
        <v>0</v>
      </c>
    </row>
    <row r="58" spans="1:9">
      <c r="A58" s="60">
        <v>5.22</v>
      </c>
      <c r="B58" s="61" t="s">
        <v>32</v>
      </c>
      <c r="C58" s="62" t="s">
        <v>21</v>
      </c>
      <c r="D58" s="62">
        <f>SUM(D55:D56)*10.2</f>
        <v>42.329999999999991</v>
      </c>
      <c r="E58" s="62"/>
      <c r="F58" s="62">
        <f t="shared" si="11"/>
        <v>0</v>
      </c>
      <c r="G58" s="62"/>
      <c r="H58" s="42">
        <f t="shared" ref="H58:H61" si="12">G58*D58</f>
        <v>0</v>
      </c>
      <c r="I58" s="42">
        <f t="shared" si="6"/>
        <v>0</v>
      </c>
    </row>
    <row r="59" spans="1:9">
      <c r="A59" s="60">
        <v>5.23</v>
      </c>
      <c r="B59" s="61" t="s">
        <v>33</v>
      </c>
      <c r="C59" s="62" t="s">
        <v>34</v>
      </c>
      <c r="D59" s="62">
        <f>SUM(D55:D56)*7</f>
        <v>29.049999999999997</v>
      </c>
      <c r="E59" s="62"/>
      <c r="F59" s="62">
        <f t="shared" si="11"/>
        <v>0</v>
      </c>
      <c r="G59" s="62"/>
      <c r="H59" s="42">
        <f t="shared" si="12"/>
        <v>0</v>
      </c>
      <c r="I59" s="42">
        <f t="shared" si="6"/>
        <v>0</v>
      </c>
    </row>
    <row r="60" spans="1:9">
      <c r="A60" s="60">
        <v>5.24</v>
      </c>
      <c r="B60" s="61" t="s">
        <v>23</v>
      </c>
      <c r="C60" s="62" t="s">
        <v>15</v>
      </c>
      <c r="D60" s="62">
        <f>D54</f>
        <v>3.8</v>
      </c>
      <c r="E60" s="62"/>
      <c r="F60" s="62">
        <f t="shared" si="11"/>
        <v>0</v>
      </c>
      <c r="G60" s="62"/>
      <c r="H60" s="42">
        <f t="shared" si="12"/>
        <v>0</v>
      </c>
      <c r="I60" s="42">
        <f t="shared" si="6"/>
        <v>0</v>
      </c>
    </row>
    <row r="61" spans="1:9">
      <c r="A61" s="60">
        <v>5.25</v>
      </c>
      <c r="B61" s="61" t="s">
        <v>17</v>
      </c>
      <c r="C61" s="62" t="s">
        <v>35</v>
      </c>
      <c r="D61" s="62">
        <v>2</v>
      </c>
      <c r="E61" s="62"/>
      <c r="F61" s="62">
        <f t="shared" si="11"/>
        <v>0</v>
      </c>
      <c r="G61" s="62"/>
      <c r="H61" s="42">
        <f t="shared" si="12"/>
        <v>0</v>
      </c>
      <c r="I61" s="42">
        <f t="shared" si="6"/>
        <v>0</v>
      </c>
    </row>
    <row r="62" spans="1:9" ht="25.5">
      <c r="A62" s="54">
        <v>6</v>
      </c>
      <c r="B62" s="67" t="s">
        <v>96</v>
      </c>
      <c r="C62" s="44" t="s">
        <v>93</v>
      </c>
      <c r="D62" s="68">
        <f>D37</f>
        <v>11.2</v>
      </c>
      <c r="E62" s="53"/>
      <c r="F62" s="56"/>
      <c r="G62" s="56"/>
      <c r="H62" s="56">
        <f>D62*G62</f>
        <v>0</v>
      </c>
      <c r="I62" s="57">
        <f t="shared" si="6"/>
        <v>0</v>
      </c>
    </row>
    <row r="63" spans="1:9">
      <c r="A63" s="60">
        <v>6.1</v>
      </c>
      <c r="B63" s="69" t="s">
        <v>97</v>
      </c>
      <c r="C63" s="70" t="s">
        <v>21</v>
      </c>
      <c r="D63" s="71">
        <f>0.9*D62</f>
        <v>10.08</v>
      </c>
      <c r="E63" s="71"/>
      <c r="F63" s="62">
        <f>D63*E63</f>
        <v>0</v>
      </c>
      <c r="G63" s="62"/>
      <c r="H63" s="62"/>
      <c r="I63" s="42">
        <f t="shared" si="6"/>
        <v>0</v>
      </c>
    </row>
    <row r="64" spans="1:9" ht="14.25" thickBot="1">
      <c r="A64" s="60">
        <v>6.2</v>
      </c>
      <c r="B64" s="69" t="s">
        <v>98</v>
      </c>
      <c r="C64" s="70" t="s">
        <v>21</v>
      </c>
      <c r="D64" s="71">
        <f>D62*2.6</f>
        <v>29.119999999999997</v>
      </c>
      <c r="E64" s="71"/>
      <c r="F64" s="62">
        <f>D64*E64</f>
        <v>0</v>
      </c>
      <c r="G64" s="62"/>
      <c r="H64" s="62"/>
      <c r="I64" s="42">
        <f t="shared" si="6"/>
        <v>0</v>
      </c>
    </row>
    <row r="65" spans="1:9" s="49" customFormat="1">
      <c r="A65" s="63">
        <v>7</v>
      </c>
      <c r="B65" s="72" t="s">
        <v>99</v>
      </c>
      <c r="C65" s="73" t="s">
        <v>100</v>
      </c>
      <c r="D65" s="71">
        <v>22.1</v>
      </c>
      <c r="E65" s="74"/>
      <c r="F65" s="42"/>
      <c r="G65" s="42"/>
      <c r="H65" s="42">
        <f>G65*D65</f>
        <v>0</v>
      </c>
      <c r="I65" s="42">
        <f t="shared" si="6"/>
        <v>0</v>
      </c>
    </row>
    <row r="66" spans="1:9">
      <c r="A66" s="54">
        <v>7.1</v>
      </c>
      <c r="B66" s="55" t="s">
        <v>102</v>
      </c>
      <c r="C66" s="56" t="s">
        <v>13</v>
      </c>
      <c r="D66" s="75">
        <v>14.1</v>
      </c>
      <c r="E66" s="56"/>
      <c r="F66" s="56">
        <f t="shared" ref="F66:F70" si="13">E66*D66</f>
        <v>0</v>
      </c>
      <c r="G66" s="56"/>
      <c r="H66" s="56"/>
      <c r="I66" s="57">
        <f t="shared" si="6"/>
        <v>0</v>
      </c>
    </row>
    <row r="67" spans="1:9">
      <c r="A67" s="54">
        <v>7.2</v>
      </c>
      <c r="B67" s="55" t="s">
        <v>103</v>
      </c>
      <c r="C67" s="54" t="s">
        <v>13</v>
      </c>
      <c r="D67" s="54">
        <v>8</v>
      </c>
      <c r="E67" s="55"/>
      <c r="F67" s="68">
        <f t="shared" si="13"/>
        <v>0</v>
      </c>
      <c r="G67" s="55"/>
      <c r="H67" s="55"/>
      <c r="I67" s="53">
        <f t="shared" si="6"/>
        <v>0</v>
      </c>
    </row>
    <row r="68" spans="1:9">
      <c r="A68" s="60">
        <v>7.3</v>
      </c>
      <c r="B68" s="61" t="s">
        <v>101</v>
      </c>
      <c r="C68" s="62" t="s">
        <v>24</v>
      </c>
      <c r="D68" s="76">
        <v>470</v>
      </c>
      <c r="E68" s="62"/>
      <c r="F68" s="62">
        <f t="shared" si="13"/>
        <v>0</v>
      </c>
      <c r="G68" s="62"/>
      <c r="H68" s="62"/>
      <c r="I68" s="42">
        <f t="shared" si="6"/>
        <v>0</v>
      </c>
    </row>
    <row r="69" spans="1:9" ht="14.25" thickBot="1">
      <c r="A69" s="60">
        <v>7.4</v>
      </c>
      <c r="B69" s="61" t="s">
        <v>104</v>
      </c>
      <c r="C69" s="60" t="s">
        <v>21</v>
      </c>
      <c r="D69" s="71">
        <f>1.96*D65</f>
        <v>43.316000000000003</v>
      </c>
      <c r="E69" s="62"/>
      <c r="F69" s="62">
        <f t="shared" si="13"/>
        <v>0</v>
      </c>
      <c r="G69" s="62"/>
      <c r="H69" s="62"/>
      <c r="I69" s="42">
        <f t="shared" si="6"/>
        <v>0</v>
      </c>
    </row>
    <row r="70" spans="1:9">
      <c r="A70" s="60">
        <v>7.5</v>
      </c>
      <c r="B70" s="77" t="s">
        <v>105</v>
      </c>
      <c r="C70" s="60" t="s">
        <v>13</v>
      </c>
      <c r="D70" s="71">
        <v>22.1</v>
      </c>
      <c r="E70" s="62"/>
      <c r="F70" s="62">
        <f t="shared" si="13"/>
        <v>0</v>
      </c>
      <c r="G70" s="62"/>
      <c r="H70" s="62"/>
      <c r="I70" s="62">
        <f t="shared" si="6"/>
        <v>0</v>
      </c>
    </row>
    <row r="71" spans="1:9" ht="14.25" thickBot="1">
      <c r="A71" s="60">
        <v>7.6</v>
      </c>
      <c r="B71" s="78" t="s">
        <v>106</v>
      </c>
      <c r="C71" s="62" t="s">
        <v>84</v>
      </c>
      <c r="D71" s="71">
        <v>420</v>
      </c>
      <c r="E71" s="62"/>
      <c r="F71" s="62">
        <f t="shared" ref="F71" si="14">E71*D71</f>
        <v>0</v>
      </c>
      <c r="G71" s="62"/>
      <c r="H71" s="62"/>
      <c r="I71" s="42">
        <f t="shared" ref="I71" si="15">H71+F71</f>
        <v>0</v>
      </c>
    </row>
    <row r="72" spans="1:9" ht="25.5">
      <c r="A72" s="60">
        <v>8</v>
      </c>
      <c r="B72" s="64" t="s">
        <v>36</v>
      </c>
      <c r="C72" s="42" t="s">
        <v>24</v>
      </c>
      <c r="D72" s="76">
        <v>470</v>
      </c>
      <c r="E72" s="42"/>
      <c r="F72" s="42"/>
      <c r="G72" s="71"/>
      <c r="H72" s="42">
        <f>G72*D72</f>
        <v>0</v>
      </c>
      <c r="I72" s="42">
        <f t="shared" ref="I72:I80" si="16">H72+F72</f>
        <v>0</v>
      </c>
    </row>
    <row r="73" spans="1:9">
      <c r="A73" s="54">
        <v>8.1</v>
      </c>
      <c r="B73" s="55" t="s">
        <v>37</v>
      </c>
      <c r="C73" s="56" t="s">
        <v>24</v>
      </c>
      <c r="D73" s="75">
        <f>D72*1.15</f>
        <v>540.5</v>
      </c>
      <c r="E73" s="79"/>
      <c r="F73" s="56">
        <f t="shared" ref="F73:F78" si="17">E73*D73</f>
        <v>0</v>
      </c>
      <c r="G73" s="80"/>
      <c r="H73" s="80"/>
      <c r="I73" s="57">
        <f t="shared" si="16"/>
        <v>0</v>
      </c>
    </row>
    <row r="74" spans="1:9">
      <c r="A74" s="54">
        <v>8.1999999999999993</v>
      </c>
      <c r="B74" s="55" t="s">
        <v>107</v>
      </c>
      <c r="C74" s="55" t="s">
        <v>108</v>
      </c>
      <c r="D74" s="54">
        <v>23</v>
      </c>
      <c r="E74" s="55"/>
      <c r="F74" s="68">
        <f t="shared" si="17"/>
        <v>0</v>
      </c>
      <c r="G74" s="55"/>
      <c r="H74" s="55"/>
      <c r="I74" s="68">
        <f t="shared" si="16"/>
        <v>0</v>
      </c>
    </row>
    <row r="75" spans="1:9">
      <c r="A75" s="60">
        <v>8.3000000000000007</v>
      </c>
      <c r="B75" s="81" t="s">
        <v>109</v>
      </c>
      <c r="C75" s="82" t="s">
        <v>108</v>
      </c>
      <c r="D75" s="71">
        <v>18</v>
      </c>
      <c r="E75" s="82"/>
      <c r="F75" s="62">
        <f t="shared" si="17"/>
        <v>0</v>
      </c>
      <c r="G75" s="83"/>
      <c r="H75" s="83"/>
      <c r="I75" s="42">
        <f t="shared" si="16"/>
        <v>0</v>
      </c>
    </row>
    <row r="76" spans="1:9">
      <c r="A76" s="60">
        <v>8.4</v>
      </c>
      <c r="B76" s="81" t="s">
        <v>110</v>
      </c>
      <c r="C76" s="82" t="s">
        <v>21</v>
      </c>
      <c r="D76" s="71">
        <v>6</v>
      </c>
      <c r="E76" s="82"/>
      <c r="F76" s="62">
        <f t="shared" si="17"/>
        <v>0</v>
      </c>
      <c r="G76" s="83"/>
      <c r="H76" s="83"/>
      <c r="I76" s="42">
        <f t="shared" si="16"/>
        <v>0</v>
      </c>
    </row>
    <row r="77" spans="1:9">
      <c r="A77" s="60">
        <v>8.5</v>
      </c>
      <c r="B77" s="81" t="s">
        <v>111</v>
      </c>
      <c r="C77" s="82" t="s">
        <v>21</v>
      </c>
      <c r="D77" s="71">
        <f>470*2.5</f>
        <v>1175</v>
      </c>
      <c r="E77" s="82"/>
      <c r="F77" s="62">
        <f t="shared" si="17"/>
        <v>0</v>
      </c>
      <c r="G77" s="83"/>
      <c r="H77" s="83"/>
      <c r="I77" s="42">
        <f t="shared" si="16"/>
        <v>0</v>
      </c>
    </row>
    <row r="78" spans="1:9">
      <c r="A78" s="60">
        <v>8.6</v>
      </c>
      <c r="B78" s="61" t="s">
        <v>38</v>
      </c>
      <c r="C78" s="62" t="s">
        <v>24</v>
      </c>
      <c r="D78" s="62">
        <v>470</v>
      </c>
      <c r="E78" s="62"/>
      <c r="F78" s="62">
        <f t="shared" si="17"/>
        <v>0</v>
      </c>
      <c r="G78" s="62"/>
      <c r="H78" s="62"/>
      <c r="I78" s="42">
        <f t="shared" si="16"/>
        <v>0</v>
      </c>
    </row>
    <row r="79" spans="1:9" s="52" customFormat="1">
      <c r="A79" s="54">
        <v>10</v>
      </c>
      <c r="B79" s="55" t="s">
        <v>112</v>
      </c>
      <c r="C79" s="56" t="s">
        <v>24</v>
      </c>
      <c r="D79" s="56">
        <v>65</v>
      </c>
      <c r="E79" s="56"/>
      <c r="F79" s="56">
        <f>E79*D79</f>
        <v>0</v>
      </c>
      <c r="G79" s="56"/>
      <c r="H79" s="56">
        <f>G79*D79</f>
        <v>0</v>
      </c>
      <c r="I79" s="57">
        <f t="shared" si="16"/>
        <v>0</v>
      </c>
    </row>
    <row r="80" spans="1:9" s="52" customFormat="1">
      <c r="A80" s="60">
        <v>11</v>
      </c>
      <c r="B80" s="61" t="s">
        <v>113</v>
      </c>
      <c r="C80" s="62" t="s">
        <v>24</v>
      </c>
      <c r="D80" s="62">
        <v>45</v>
      </c>
      <c r="E80" s="62"/>
      <c r="F80" s="62">
        <f>E80*D80</f>
        <v>0</v>
      </c>
      <c r="G80" s="62"/>
      <c r="H80" s="62">
        <f>G80*D80</f>
        <v>0</v>
      </c>
      <c r="I80" s="42">
        <f t="shared" si="16"/>
        <v>0</v>
      </c>
    </row>
    <row r="81" spans="1:9">
      <c r="A81" s="54"/>
      <c r="B81" s="44" t="s">
        <v>39</v>
      </c>
      <c r="C81" s="56"/>
      <c r="D81" s="56"/>
      <c r="E81" s="56"/>
      <c r="F81" s="56"/>
      <c r="G81" s="56"/>
      <c r="H81" s="56"/>
      <c r="I81" s="56"/>
    </row>
    <row r="82" spans="1:9" s="52" customFormat="1" ht="25.5">
      <c r="A82" s="44">
        <v>12</v>
      </c>
      <c r="B82" s="58" t="s">
        <v>115</v>
      </c>
      <c r="C82" s="57" t="s">
        <v>13</v>
      </c>
      <c r="D82" s="57">
        <v>52.62</v>
      </c>
      <c r="E82" s="56"/>
      <c r="F82" s="57"/>
      <c r="G82" s="57"/>
      <c r="H82" s="56">
        <f>G82*D82</f>
        <v>0</v>
      </c>
      <c r="I82" s="56">
        <f t="shared" ref="I82:I89" si="18">H82+F82</f>
        <v>0</v>
      </c>
    </row>
    <row r="83" spans="1:9" s="52" customFormat="1">
      <c r="A83" s="54">
        <v>12.1</v>
      </c>
      <c r="B83" s="55" t="s">
        <v>40</v>
      </c>
      <c r="C83" s="56" t="s">
        <v>34</v>
      </c>
      <c r="D83" s="84">
        <f>D82*65</f>
        <v>3420.2999999999997</v>
      </c>
      <c r="E83" s="56"/>
      <c r="F83" s="56">
        <f>E83*D83</f>
        <v>0</v>
      </c>
      <c r="G83" s="57"/>
      <c r="H83" s="56"/>
      <c r="I83" s="56">
        <f t="shared" si="18"/>
        <v>0</v>
      </c>
    </row>
    <row r="84" spans="1:9" s="52" customFormat="1">
      <c r="A84" s="54">
        <v>12.2</v>
      </c>
      <c r="B84" s="55" t="s">
        <v>41</v>
      </c>
      <c r="C84" s="56" t="s">
        <v>11</v>
      </c>
      <c r="D84" s="56">
        <f>D82*0.11</f>
        <v>5.7881999999999998</v>
      </c>
      <c r="E84" s="56"/>
      <c r="F84" s="56">
        <f t="shared" ref="F84:F85" si="19">E84*D84</f>
        <v>0</v>
      </c>
      <c r="G84" s="57"/>
      <c r="H84" s="56"/>
      <c r="I84" s="56">
        <f t="shared" si="18"/>
        <v>0</v>
      </c>
    </row>
    <row r="85" spans="1:9" s="52" customFormat="1">
      <c r="A85" s="54">
        <v>12.3</v>
      </c>
      <c r="B85" s="55" t="s">
        <v>18</v>
      </c>
      <c r="C85" s="56" t="s">
        <v>15</v>
      </c>
      <c r="D85" s="56">
        <v>0.98</v>
      </c>
      <c r="E85" s="56">
        <f>E26</f>
        <v>0</v>
      </c>
      <c r="F85" s="56">
        <f t="shared" si="19"/>
        <v>0</v>
      </c>
      <c r="G85" s="57"/>
      <c r="H85" s="56"/>
      <c r="I85" s="56">
        <f t="shared" si="18"/>
        <v>0</v>
      </c>
    </row>
    <row r="86" spans="1:9" s="86" customFormat="1" ht="25.5">
      <c r="A86" s="85">
        <v>13</v>
      </c>
      <c r="B86" s="57" t="s">
        <v>53</v>
      </c>
      <c r="C86" s="56" t="s">
        <v>34</v>
      </c>
      <c r="D86" s="57">
        <v>14</v>
      </c>
      <c r="E86" s="56"/>
      <c r="F86" s="57">
        <f>E86*D86</f>
        <v>0</v>
      </c>
      <c r="G86" s="57"/>
      <c r="H86" s="57">
        <f>G86*D86</f>
        <v>0</v>
      </c>
      <c r="I86" s="57">
        <f t="shared" si="18"/>
        <v>0</v>
      </c>
    </row>
    <row r="87" spans="1:9" s="52" customFormat="1" ht="25.5">
      <c r="A87" s="87">
        <v>14</v>
      </c>
      <c r="B87" s="88" t="s">
        <v>54</v>
      </c>
      <c r="C87" s="56" t="s">
        <v>24</v>
      </c>
      <c r="D87" s="89">
        <f>D88/13</f>
        <v>112.15384615384616</v>
      </c>
      <c r="E87" s="90"/>
      <c r="F87" s="56"/>
      <c r="G87" s="90"/>
      <c r="H87" s="90">
        <f>G87*D87</f>
        <v>0</v>
      </c>
      <c r="I87" s="90">
        <f t="shared" si="18"/>
        <v>0</v>
      </c>
    </row>
    <row r="88" spans="1:9" s="52" customFormat="1">
      <c r="A88" s="91">
        <v>14.1</v>
      </c>
      <c r="B88" s="92" t="s">
        <v>42</v>
      </c>
      <c r="C88" s="90" t="s">
        <v>34</v>
      </c>
      <c r="D88" s="90">
        <v>1458</v>
      </c>
      <c r="E88" s="90"/>
      <c r="F88" s="56">
        <f>E88*D88</f>
        <v>0</v>
      </c>
      <c r="G88" s="90"/>
      <c r="H88" s="90"/>
      <c r="I88" s="90">
        <f t="shared" si="18"/>
        <v>0</v>
      </c>
    </row>
    <row r="89" spans="1:9" s="52" customFormat="1">
      <c r="A89" s="91">
        <v>14.2</v>
      </c>
      <c r="B89" s="55" t="s">
        <v>41</v>
      </c>
      <c r="C89" s="56" t="s">
        <v>11</v>
      </c>
      <c r="D89" s="56">
        <v>4.9000000000000004</v>
      </c>
      <c r="E89" s="56"/>
      <c r="F89" s="56">
        <f>E89*D89</f>
        <v>0</v>
      </c>
      <c r="G89" s="56"/>
      <c r="H89" s="56"/>
      <c r="I89" s="90">
        <f t="shared" si="18"/>
        <v>0</v>
      </c>
    </row>
    <row r="90" spans="1:9">
      <c r="A90" s="43"/>
      <c r="B90" s="60" t="s">
        <v>10</v>
      </c>
      <c r="C90" s="45"/>
      <c r="D90" s="45"/>
      <c r="E90" s="45"/>
      <c r="F90" s="90">
        <f>SUM(F7:F89)</f>
        <v>0</v>
      </c>
      <c r="G90" s="45"/>
      <c r="H90" s="90">
        <f>SUM(H8:H89)</f>
        <v>0</v>
      </c>
      <c r="I90" s="90">
        <f>SUM(I8:I89)</f>
        <v>0</v>
      </c>
    </row>
    <row r="91" spans="1:9">
      <c r="A91" s="43"/>
      <c r="B91" s="54" t="s">
        <v>114</v>
      </c>
      <c r="C91" s="56"/>
      <c r="D91" s="56"/>
      <c r="E91" s="56"/>
      <c r="F91" s="56">
        <f>F90+F10</f>
        <v>0</v>
      </c>
      <c r="G91" s="56"/>
      <c r="H91" s="56">
        <f>H90+H10</f>
        <v>0</v>
      </c>
      <c r="I91" s="56">
        <f>I90+I10</f>
        <v>0</v>
      </c>
    </row>
    <row r="92" spans="1:9" s="49" customFormat="1">
      <c r="A92" s="93"/>
      <c r="B92" s="93"/>
      <c r="C92" s="66"/>
      <c r="D92" s="66"/>
      <c r="E92" s="66"/>
      <c r="F92" s="45"/>
      <c r="H92" s="45"/>
      <c r="I92" s="66"/>
    </row>
    <row r="93" spans="1:9">
      <c r="A93" s="43"/>
      <c r="B93" s="65" t="s">
        <v>43</v>
      </c>
      <c r="C93" s="94">
        <v>0</v>
      </c>
      <c r="D93" s="45"/>
      <c r="E93" s="45"/>
      <c r="F93" s="45"/>
      <c r="G93" s="45"/>
      <c r="H93" s="45"/>
      <c r="I93" s="56">
        <f>F91*C93</f>
        <v>0</v>
      </c>
    </row>
    <row r="94" spans="1:9" s="49" customFormat="1">
      <c r="A94" s="93"/>
      <c r="B94" s="95" t="s">
        <v>10</v>
      </c>
      <c r="C94" s="66"/>
      <c r="D94" s="66"/>
      <c r="E94" s="66"/>
      <c r="F94" s="66"/>
      <c r="G94" s="66"/>
      <c r="H94" s="66"/>
      <c r="I94" s="57">
        <f>I93+I91</f>
        <v>0</v>
      </c>
    </row>
    <row r="95" spans="1:9">
      <c r="A95" s="43"/>
      <c r="B95" s="54" t="s">
        <v>44</v>
      </c>
      <c r="C95" s="94">
        <v>0</v>
      </c>
      <c r="D95" s="54"/>
      <c r="E95" s="54"/>
      <c r="F95" s="54"/>
      <c r="G95" s="54"/>
      <c r="H95" s="54"/>
      <c r="I95" s="54">
        <f>I94*C95</f>
        <v>0</v>
      </c>
    </row>
    <row r="96" spans="1:9" s="49" customFormat="1">
      <c r="A96" s="93"/>
      <c r="B96" s="95" t="s">
        <v>10</v>
      </c>
      <c r="C96" s="66"/>
      <c r="D96" s="66"/>
      <c r="E96" s="66"/>
      <c r="F96" s="66"/>
      <c r="G96" s="66"/>
      <c r="H96" s="66"/>
      <c r="I96" s="57">
        <f>I94+I95</f>
        <v>0</v>
      </c>
    </row>
    <row r="97" spans="1:9">
      <c r="A97" s="43"/>
      <c r="B97" s="55" t="s">
        <v>45</v>
      </c>
      <c r="C97" s="96">
        <v>0</v>
      </c>
      <c r="D97" s="56"/>
      <c r="E97" s="56"/>
      <c r="F97" s="56"/>
      <c r="G97" s="56"/>
      <c r="H97" s="56"/>
      <c r="I97" s="56">
        <f>I96*C97</f>
        <v>0</v>
      </c>
    </row>
    <row r="98" spans="1:9" s="49" customFormat="1">
      <c r="A98" s="93"/>
      <c r="B98" s="95" t="s">
        <v>10</v>
      </c>
      <c r="C98" s="66"/>
      <c r="D98" s="66"/>
      <c r="E98" s="66"/>
      <c r="F98" s="66"/>
      <c r="G98" s="66"/>
      <c r="H98" s="66"/>
      <c r="I98" s="57">
        <f>I96+I97</f>
        <v>0</v>
      </c>
    </row>
    <row r="99" spans="1:9">
      <c r="A99" s="43"/>
      <c r="B99" s="55" t="s">
        <v>46</v>
      </c>
      <c r="C99" s="96">
        <v>0</v>
      </c>
      <c r="D99" s="56"/>
      <c r="E99" s="56"/>
      <c r="F99" s="56"/>
      <c r="G99" s="56"/>
      <c r="H99" s="56"/>
      <c r="I99" s="56">
        <f>I98*C99</f>
        <v>0</v>
      </c>
    </row>
    <row r="100" spans="1:9" s="49" customFormat="1">
      <c r="A100" s="93"/>
      <c r="B100" s="95" t="s">
        <v>10</v>
      </c>
      <c r="C100" s="66"/>
      <c r="D100" s="66"/>
      <c r="E100" s="66"/>
      <c r="F100" s="66"/>
      <c r="G100" s="66"/>
      <c r="H100" s="66"/>
      <c r="I100" s="57">
        <f>I98+I99</f>
        <v>0</v>
      </c>
    </row>
    <row r="101" spans="1:9">
      <c r="A101" s="43"/>
      <c r="B101" s="55" t="s">
        <v>47</v>
      </c>
      <c r="C101" s="97">
        <v>0</v>
      </c>
      <c r="D101" s="45"/>
      <c r="E101" s="45"/>
      <c r="F101" s="45"/>
      <c r="G101" s="45"/>
      <c r="H101" s="45"/>
      <c r="I101" s="56">
        <f>I100*C101</f>
        <v>0</v>
      </c>
    </row>
    <row r="102" spans="1:9" s="49" customFormat="1">
      <c r="A102" s="93"/>
      <c r="B102" s="95" t="s">
        <v>10</v>
      </c>
      <c r="C102" s="66"/>
      <c r="D102" s="66"/>
      <c r="E102" s="66"/>
      <c r="F102" s="66"/>
      <c r="G102" s="66"/>
      <c r="H102" s="66"/>
      <c r="I102" s="57">
        <f>I100+I101</f>
        <v>0</v>
      </c>
    </row>
    <row r="103" spans="1:9">
      <c r="A103" s="43"/>
      <c r="B103" s="55" t="s">
        <v>48</v>
      </c>
      <c r="C103" s="97">
        <v>0</v>
      </c>
      <c r="D103" s="45"/>
      <c r="E103" s="45"/>
      <c r="F103" s="45"/>
      <c r="G103" s="45"/>
      <c r="H103" s="45"/>
      <c r="I103" s="56">
        <f>I102*C103</f>
        <v>0</v>
      </c>
    </row>
    <row r="104" spans="1:9" s="49" customFormat="1">
      <c r="A104" s="93"/>
      <c r="B104" s="44" t="s">
        <v>8</v>
      </c>
      <c r="C104" s="66"/>
      <c r="D104" s="66"/>
      <c r="E104" s="66"/>
      <c r="F104" s="66"/>
      <c r="G104" s="66"/>
      <c r="H104" s="66"/>
      <c r="I104" s="57">
        <f>I102+I103</f>
        <v>0</v>
      </c>
    </row>
    <row r="105" spans="1:9" ht="25.5">
      <c r="A105" s="43"/>
      <c r="B105" s="55" t="s">
        <v>79</v>
      </c>
      <c r="C105" s="98">
        <v>0</v>
      </c>
      <c r="D105" s="45"/>
      <c r="E105" s="45"/>
      <c r="F105" s="45"/>
      <c r="G105" s="45"/>
      <c r="H105" s="45"/>
      <c r="I105" s="56">
        <f>I104*C105</f>
        <v>0</v>
      </c>
    </row>
    <row r="106" spans="1:9">
      <c r="A106" s="43"/>
      <c r="B106" s="55" t="s">
        <v>8</v>
      </c>
      <c r="C106" s="43"/>
      <c r="D106" s="45"/>
      <c r="E106" s="45"/>
      <c r="F106" s="45"/>
      <c r="G106" s="45"/>
      <c r="H106" s="66"/>
      <c r="I106" s="56">
        <f>SUM(I104:I105)</f>
        <v>0</v>
      </c>
    </row>
    <row r="108" spans="1:9">
      <c r="A108" s="39"/>
      <c r="B108" s="39"/>
      <c r="C108" s="1"/>
      <c r="D108" s="1"/>
      <c r="E108" s="1"/>
      <c r="F108" s="1"/>
      <c r="G108" s="1"/>
    </row>
    <row r="109" spans="1:9">
      <c r="A109" s="39"/>
      <c r="B109" s="39"/>
      <c r="C109" s="103"/>
      <c r="D109" s="103"/>
      <c r="E109" s="1"/>
      <c r="F109" s="1"/>
      <c r="G109" s="1"/>
    </row>
    <row r="110" spans="1:9">
      <c r="A110" s="39"/>
      <c r="B110" s="39"/>
      <c r="C110" s="1"/>
      <c r="D110" s="1"/>
      <c r="E110" s="1"/>
      <c r="F110" s="1"/>
      <c r="G110" s="1"/>
    </row>
    <row r="111" spans="1:9">
      <c r="A111" s="39"/>
      <c r="B111" s="39"/>
      <c r="C111" s="1"/>
      <c r="D111" s="1"/>
      <c r="E111" s="1"/>
      <c r="F111" s="1"/>
      <c r="G111" s="1"/>
    </row>
    <row r="112" spans="1:9">
      <c r="A112" s="39"/>
      <c r="B112" s="39"/>
      <c r="C112" s="1"/>
      <c r="D112" s="1"/>
      <c r="E112" s="1"/>
      <c r="F112" s="1"/>
      <c r="G112" s="1"/>
    </row>
    <row r="113" spans="1:9">
      <c r="A113" s="39"/>
      <c r="B113" s="39"/>
      <c r="C113" s="1"/>
      <c r="D113" s="1"/>
      <c r="E113" s="1"/>
      <c r="F113" s="1"/>
      <c r="G113" s="1"/>
    </row>
    <row r="114" spans="1:9">
      <c r="A114" s="39"/>
      <c r="B114" s="39"/>
      <c r="C114" s="1"/>
      <c r="D114" s="1"/>
      <c r="E114" s="1"/>
      <c r="F114" s="1"/>
      <c r="G114" s="1"/>
    </row>
    <row r="115" spans="1:9">
      <c r="A115" s="39"/>
      <c r="B115" s="39"/>
      <c r="C115" s="1"/>
      <c r="D115" s="1"/>
      <c r="E115" s="1"/>
      <c r="F115" s="1"/>
      <c r="G115" s="1"/>
    </row>
    <row r="116" spans="1:9">
      <c r="A116" s="39"/>
      <c r="B116" s="39"/>
      <c r="D116" s="1"/>
      <c r="E116" s="1"/>
      <c r="F116" s="1"/>
      <c r="G116" s="1"/>
      <c r="H116" s="1"/>
    </row>
    <row r="117" spans="1:9">
      <c r="B117" s="39"/>
      <c r="D117" s="1"/>
      <c r="E117" s="1"/>
      <c r="F117" s="1"/>
      <c r="G117" s="1"/>
      <c r="H117" s="1"/>
    </row>
    <row r="118" spans="1:9">
      <c r="A118" s="39"/>
      <c r="B118" s="39"/>
      <c r="D118" s="1"/>
      <c r="E118" s="1"/>
      <c r="F118" s="1"/>
      <c r="G118" s="1"/>
      <c r="H118" s="1"/>
    </row>
    <row r="119" spans="1:9">
      <c r="A119" s="39"/>
      <c r="B119" s="39"/>
      <c r="D119" s="1"/>
      <c r="E119" s="1"/>
      <c r="F119" s="1"/>
      <c r="G119" s="1"/>
      <c r="H119" s="1"/>
    </row>
    <row r="120" spans="1:9">
      <c r="A120" s="39"/>
      <c r="B120" s="39"/>
      <c r="D120" s="1"/>
      <c r="E120" s="1"/>
      <c r="F120" s="1"/>
      <c r="G120" s="1"/>
      <c r="H120" s="1"/>
    </row>
    <row r="121" spans="1:9">
      <c r="A121" s="39"/>
      <c r="B121" s="39"/>
      <c r="D121" s="1"/>
      <c r="E121" s="1"/>
      <c r="F121" s="1"/>
      <c r="G121" s="1"/>
      <c r="H121" s="1"/>
    </row>
    <row r="122" spans="1:9">
      <c r="A122" s="39"/>
      <c r="B122" s="39"/>
      <c r="D122" s="1"/>
      <c r="E122" s="1"/>
      <c r="F122" s="1"/>
      <c r="G122" s="1"/>
      <c r="H122" s="1"/>
    </row>
    <row r="123" spans="1:9">
      <c r="A123" s="39"/>
      <c r="B123" s="39"/>
      <c r="D123" s="1"/>
      <c r="E123" s="1"/>
      <c r="F123" s="1"/>
      <c r="G123" s="1"/>
      <c r="H123" s="1"/>
    </row>
    <row r="124" spans="1:9">
      <c r="A124" s="39"/>
      <c r="B124" s="39"/>
      <c r="D124" s="1"/>
      <c r="E124" s="1"/>
      <c r="F124" s="1"/>
      <c r="G124" s="1"/>
      <c r="H124" s="1"/>
    </row>
    <row r="125" spans="1:9">
      <c r="A125" s="39"/>
      <c r="B125" s="39"/>
      <c r="C125" s="1"/>
      <c r="D125" s="1"/>
      <c r="E125" s="1"/>
      <c r="F125" s="1"/>
      <c r="G125" s="1"/>
    </row>
    <row r="126" spans="1:9">
      <c r="A126" s="39"/>
      <c r="B126" s="39"/>
      <c r="C126" s="1"/>
      <c r="E126" s="1"/>
      <c r="F126" s="1"/>
      <c r="G126" s="1"/>
      <c r="H126" s="1"/>
      <c r="I126" s="1"/>
    </row>
    <row r="127" spans="1:9">
      <c r="E127" s="1"/>
      <c r="F127" s="1"/>
      <c r="G127" s="1"/>
      <c r="H127" s="1"/>
      <c r="I127" s="1"/>
    </row>
    <row r="128" spans="1:9">
      <c r="E128" s="1"/>
      <c r="F128" s="1"/>
      <c r="G128" s="1"/>
      <c r="H128" s="1"/>
      <c r="I128" s="1"/>
    </row>
    <row r="129" spans="5:9">
      <c r="E129" s="1"/>
      <c r="F129" s="1"/>
      <c r="G129" s="1"/>
      <c r="H129" s="1"/>
      <c r="I129" s="1"/>
    </row>
    <row r="130" spans="5:9">
      <c r="E130" s="1"/>
      <c r="F130" s="1"/>
      <c r="G130" s="1"/>
      <c r="H130" s="1"/>
      <c r="I130" s="1"/>
    </row>
    <row r="131" spans="5:9">
      <c r="E131" s="1"/>
      <c r="F131" s="1"/>
      <c r="G131" s="1"/>
      <c r="H131" s="1"/>
      <c r="I131" s="1"/>
    </row>
    <row r="132" spans="5:9">
      <c r="E132" s="1"/>
      <c r="F132" s="1"/>
      <c r="G132" s="1"/>
      <c r="H132" s="1"/>
      <c r="I132" s="1"/>
    </row>
    <row r="133" spans="5:9">
      <c r="E133" s="1"/>
      <c r="F133" s="1"/>
      <c r="G133" s="1"/>
      <c r="H133" s="1"/>
      <c r="I133" s="1"/>
    </row>
    <row r="134" spans="5:9">
      <c r="E134" s="1"/>
      <c r="F134" s="1"/>
      <c r="G134" s="1"/>
      <c r="H134" s="1"/>
      <c r="I134" s="1"/>
    </row>
  </sheetData>
  <mergeCells count="9">
    <mergeCell ref="C109:D109"/>
    <mergeCell ref="A1:I1"/>
    <mergeCell ref="A5:A6"/>
    <mergeCell ref="B5:B6"/>
    <mergeCell ref="C5:C6"/>
    <mergeCell ref="D5:D6"/>
    <mergeCell ref="E5:F5"/>
    <mergeCell ref="G5:H5"/>
    <mergeCell ref="I5:I6"/>
  </mergeCells>
  <printOptions horizontalCentered="1"/>
  <pageMargins left="0.7" right="0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3" zoomScaleNormal="100" workbookViewId="0">
      <selection activeCell="K9" sqref="K9"/>
    </sheetView>
  </sheetViews>
  <sheetFormatPr defaultRowHeight="17.25" customHeight="1"/>
  <cols>
    <col min="1" max="1" width="3.5703125" style="6" customWidth="1"/>
    <col min="2" max="2" width="62.85546875" style="8" customWidth="1"/>
    <col min="3" max="3" width="6.5703125" style="4" customWidth="1"/>
    <col min="4" max="4" width="10.28515625" style="4" customWidth="1"/>
    <col min="5" max="5" width="9.7109375" style="4" customWidth="1"/>
    <col min="6" max="6" width="21.140625" style="4" customWidth="1"/>
    <col min="7" max="8" width="9.42578125" style="4" customWidth="1"/>
    <col min="9" max="9" width="11.7109375" style="4" customWidth="1"/>
    <col min="10" max="10" width="19.140625" style="4" customWidth="1"/>
    <col min="11" max="12" width="11.5703125" style="6" bestFit="1" customWidth="1"/>
    <col min="13" max="13" width="0" style="6" hidden="1" customWidth="1"/>
    <col min="14" max="16384" width="9.140625" style="6"/>
  </cols>
  <sheetData>
    <row r="1" spans="1:13" ht="15">
      <c r="A1" s="2"/>
      <c r="B1" s="3" t="s">
        <v>71</v>
      </c>
      <c r="H1" s="5"/>
      <c r="I1" s="5"/>
    </row>
    <row r="2" spans="1:13" ht="12.75">
      <c r="A2" s="7"/>
      <c r="H2" s="7"/>
      <c r="I2" s="7"/>
    </row>
    <row r="3" spans="1:13" ht="12.75">
      <c r="A3" s="2"/>
      <c r="B3" s="8" t="s">
        <v>56</v>
      </c>
      <c r="H3" s="9"/>
      <c r="I3" s="2" t="s">
        <v>84</v>
      </c>
    </row>
    <row r="4" spans="1:13" ht="12.75">
      <c r="A4" s="2"/>
      <c r="I4" s="2"/>
    </row>
    <row r="5" spans="1:13" ht="12.75">
      <c r="A5" s="110" t="s">
        <v>2</v>
      </c>
      <c r="B5" s="110" t="s">
        <v>3</v>
      </c>
      <c r="C5" s="107" t="s">
        <v>4</v>
      </c>
      <c r="D5" s="107" t="s">
        <v>5</v>
      </c>
      <c r="E5" s="112" t="s">
        <v>6</v>
      </c>
      <c r="F5" s="113"/>
      <c r="G5" s="112" t="s">
        <v>7</v>
      </c>
      <c r="H5" s="113"/>
      <c r="I5" s="107" t="s">
        <v>8</v>
      </c>
      <c r="M5" s="6">
        <v>2.74</v>
      </c>
    </row>
    <row r="6" spans="1:13" ht="12.75">
      <c r="A6" s="111"/>
      <c r="B6" s="111"/>
      <c r="C6" s="108"/>
      <c r="D6" s="108"/>
      <c r="E6" s="10" t="s">
        <v>9</v>
      </c>
      <c r="F6" s="10" t="s">
        <v>10</v>
      </c>
      <c r="G6" s="10" t="s">
        <v>9</v>
      </c>
      <c r="H6" s="10" t="s">
        <v>10</v>
      </c>
      <c r="I6" s="108"/>
    </row>
    <row r="7" spans="1:13" ht="12.75">
      <c r="A7" s="11"/>
      <c r="B7" s="11" t="s">
        <v>57</v>
      </c>
      <c r="C7" s="12"/>
      <c r="D7" s="12"/>
      <c r="E7" s="12"/>
      <c r="F7" s="12"/>
      <c r="G7" s="12"/>
      <c r="H7" s="12"/>
      <c r="I7" s="12"/>
    </row>
    <row r="8" spans="1:13" s="19" customFormat="1" ht="12.75">
      <c r="A8" s="13">
        <v>1</v>
      </c>
      <c r="B8" s="14" t="s">
        <v>72</v>
      </c>
      <c r="C8" s="15" t="s">
        <v>11</v>
      </c>
      <c r="D8" s="15">
        <v>42</v>
      </c>
      <c r="E8" s="16"/>
      <c r="F8" s="17"/>
      <c r="G8" s="15"/>
      <c r="H8" s="15">
        <f>G8*D8</f>
        <v>0</v>
      </c>
      <c r="I8" s="15">
        <f t="shared" ref="I8:I18" si="0">H8+F8</f>
        <v>0</v>
      </c>
      <c r="J8" s="18"/>
    </row>
    <row r="9" spans="1:13" s="19" customFormat="1" ht="12.75">
      <c r="A9" s="13"/>
      <c r="B9" s="20" t="s">
        <v>14</v>
      </c>
      <c r="C9" s="17" t="s">
        <v>11</v>
      </c>
      <c r="D9" s="17">
        <f>D8*1.015</f>
        <v>42.629999999999995</v>
      </c>
      <c r="E9" s="16"/>
      <c r="F9" s="17">
        <f>SUM(E9)</f>
        <v>0</v>
      </c>
      <c r="G9" s="15"/>
      <c r="H9" s="15"/>
      <c r="I9" s="15">
        <f t="shared" si="0"/>
        <v>0</v>
      </c>
      <c r="J9" s="18"/>
    </row>
    <row r="10" spans="1:13" ht="12.75">
      <c r="A10" s="21"/>
      <c r="B10" s="20" t="s">
        <v>18</v>
      </c>
      <c r="C10" s="17" t="s">
        <v>15</v>
      </c>
      <c r="D10" s="16">
        <v>3.81</v>
      </c>
      <c r="E10" s="16"/>
      <c r="F10" s="17">
        <f t="shared" ref="F10:F16" si="1">E10*D10</f>
        <v>0</v>
      </c>
      <c r="G10" s="15"/>
      <c r="H10" s="15"/>
      <c r="I10" s="15">
        <f t="shared" si="0"/>
        <v>0</v>
      </c>
    </row>
    <row r="11" spans="1:13" ht="12.75">
      <c r="A11" s="21"/>
      <c r="B11" s="20" t="s">
        <v>16</v>
      </c>
      <c r="C11" s="17" t="s">
        <v>15</v>
      </c>
      <c r="D11" s="16">
        <v>0.14000000000000001</v>
      </c>
      <c r="E11" s="16"/>
      <c r="F11" s="17">
        <f t="shared" si="1"/>
        <v>0</v>
      </c>
      <c r="G11" s="15"/>
      <c r="H11" s="15"/>
      <c r="I11" s="15">
        <f t="shared" si="0"/>
        <v>0</v>
      </c>
    </row>
    <row r="12" spans="1:13" ht="12.75">
      <c r="A12" s="21"/>
      <c r="B12" s="22" t="s">
        <v>19</v>
      </c>
      <c r="C12" s="23" t="s">
        <v>11</v>
      </c>
      <c r="D12" s="16">
        <v>3.3095999999999997</v>
      </c>
      <c r="E12" s="16"/>
      <c r="F12" s="17">
        <f t="shared" si="1"/>
        <v>0</v>
      </c>
      <c r="G12" s="15"/>
      <c r="H12" s="15"/>
      <c r="I12" s="15">
        <f t="shared" si="0"/>
        <v>0</v>
      </c>
    </row>
    <row r="13" spans="1:13" ht="12.75">
      <c r="A13" s="21"/>
      <c r="B13" s="22" t="s">
        <v>20</v>
      </c>
      <c r="C13" s="23" t="s">
        <v>21</v>
      </c>
      <c r="D13" s="16">
        <v>68.040000000000006</v>
      </c>
      <c r="E13" s="16"/>
      <c r="F13" s="17">
        <f t="shared" si="1"/>
        <v>0</v>
      </c>
      <c r="G13" s="15"/>
      <c r="H13" s="15"/>
      <c r="I13" s="15">
        <f t="shared" si="0"/>
        <v>0</v>
      </c>
    </row>
    <row r="14" spans="1:13" ht="12.75">
      <c r="A14" s="21"/>
      <c r="B14" s="22" t="s">
        <v>22</v>
      </c>
      <c r="C14" s="23" t="s">
        <v>21</v>
      </c>
      <c r="D14" s="16">
        <v>18.900000000000002</v>
      </c>
      <c r="E14" s="16"/>
      <c r="F14" s="17">
        <f t="shared" si="1"/>
        <v>0</v>
      </c>
      <c r="G14" s="15"/>
      <c r="H14" s="15"/>
      <c r="I14" s="15">
        <f t="shared" si="0"/>
        <v>0</v>
      </c>
    </row>
    <row r="15" spans="1:13" ht="12.75">
      <c r="A15" s="21"/>
      <c r="B15" s="22" t="s">
        <v>23</v>
      </c>
      <c r="C15" s="23" t="s">
        <v>11</v>
      </c>
      <c r="D15" s="16">
        <v>42</v>
      </c>
      <c r="E15" s="24"/>
      <c r="F15" s="24">
        <f t="shared" si="1"/>
        <v>0</v>
      </c>
      <c r="G15" s="10"/>
      <c r="H15" s="15"/>
      <c r="I15" s="15">
        <f t="shared" si="0"/>
        <v>0</v>
      </c>
    </row>
    <row r="16" spans="1:13" ht="12.75">
      <c r="A16" s="21"/>
      <c r="B16" s="22" t="s">
        <v>58</v>
      </c>
      <c r="C16" s="23" t="s">
        <v>11</v>
      </c>
      <c r="D16" s="16">
        <f>D9</f>
        <v>42.629999999999995</v>
      </c>
      <c r="E16" s="24"/>
      <c r="F16" s="24">
        <f t="shared" si="1"/>
        <v>0</v>
      </c>
      <c r="G16" s="24"/>
      <c r="H16" s="17"/>
      <c r="I16" s="15">
        <f t="shared" si="0"/>
        <v>0</v>
      </c>
    </row>
    <row r="17" spans="1:10" ht="12.75">
      <c r="A17" s="13"/>
      <c r="B17" s="20" t="s">
        <v>59</v>
      </c>
      <c r="C17" s="17" t="s">
        <v>11</v>
      </c>
      <c r="D17" s="17">
        <v>6</v>
      </c>
      <c r="E17" s="24"/>
      <c r="F17" s="24"/>
      <c r="G17" s="24"/>
      <c r="H17" s="17">
        <f>G17*D17</f>
        <v>0</v>
      </c>
      <c r="I17" s="15">
        <f t="shared" si="0"/>
        <v>0</v>
      </c>
    </row>
    <row r="18" spans="1:10" ht="12.75">
      <c r="A18" s="21"/>
      <c r="B18" s="20" t="s">
        <v>60</v>
      </c>
      <c r="C18" s="17" t="s">
        <v>11</v>
      </c>
      <c r="D18" s="16">
        <f>D17</f>
        <v>6</v>
      </c>
      <c r="E18" s="24"/>
      <c r="F18" s="24">
        <f>E18*D18</f>
        <v>0</v>
      </c>
      <c r="G18" s="10"/>
      <c r="H18" s="15"/>
      <c r="I18" s="15">
        <f t="shared" si="0"/>
        <v>0</v>
      </c>
    </row>
    <row r="19" spans="1:10" ht="12.75">
      <c r="A19" s="21">
        <v>3</v>
      </c>
      <c r="B19" s="14" t="s">
        <v>61</v>
      </c>
      <c r="C19" s="17"/>
      <c r="D19" s="16"/>
      <c r="E19" s="24"/>
      <c r="F19" s="24"/>
      <c r="G19" s="10"/>
      <c r="H19" s="17"/>
      <c r="I19" s="15"/>
    </row>
    <row r="20" spans="1:10" ht="12.75">
      <c r="A20" s="21"/>
      <c r="B20" s="20" t="s">
        <v>62</v>
      </c>
      <c r="C20" s="17" t="s">
        <v>24</v>
      </c>
      <c r="D20" s="16">
        <v>194</v>
      </c>
      <c r="E20" s="24"/>
      <c r="F20" s="24"/>
      <c r="G20" s="10"/>
      <c r="H20" s="17">
        <f>G20*D20</f>
        <v>0</v>
      </c>
      <c r="I20" s="15">
        <f>H20+F20</f>
        <v>0</v>
      </c>
    </row>
    <row r="21" spans="1:10" ht="12.75">
      <c r="A21" s="21"/>
      <c r="B21" s="20" t="s">
        <v>63</v>
      </c>
      <c r="C21" s="17" t="s">
        <v>64</v>
      </c>
      <c r="D21" s="16">
        <v>1.2</v>
      </c>
      <c r="E21" s="24"/>
      <c r="F21" s="24">
        <f>E21*D21</f>
        <v>0</v>
      </c>
      <c r="G21" s="10"/>
      <c r="H21" s="17"/>
      <c r="I21" s="15">
        <f>H21+F21</f>
        <v>0</v>
      </c>
    </row>
    <row r="22" spans="1:10" ht="25.5">
      <c r="A22" s="21"/>
      <c r="B22" s="20" t="s">
        <v>65</v>
      </c>
      <c r="C22" s="17" t="s">
        <v>13</v>
      </c>
      <c r="D22" s="24">
        <f>192*0.3</f>
        <v>57.599999999999994</v>
      </c>
      <c r="E22" s="24"/>
      <c r="F22" s="24">
        <f>E22*D22</f>
        <v>0</v>
      </c>
      <c r="G22" s="10"/>
      <c r="H22" s="17">
        <f>G22*D22</f>
        <v>0</v>
      </c>
      <c r="I22" s="15">
        <f>H22+F22</f>
        <v>0</v>
      </c>
    </row>
    <row r="23" spans="1:10" ht="12.75">
      <c r="A23" s="21"/>
      <c r="B23" s="20" t="s">
        <v>66</v>
      </c>
      <c r="C23" s="17" t="s">
        <v>13</v>
      </c>
      <c r="D23" s="24">
        <v>6</v>
      </c>
      <c r="E23" s="24"/>
      <c r="F23" s="24">
        <f>E23*D23</f>
        <v>0</v>
      </c>
      <c r="G23" s="10"/>
      <c r="H23" s="17">
        <f>G23*D23</f>
        <v>0</v>
      </c>
      <c r="I23" s="15">
        <f>H23+F23</f>
        <v>0</v>
      </c>
    </row>
    <row r="24" spans="1:10" ht="12.75">
      <c r="A24" s="21"/>
      <c r="B24" s="20" t="s">
        <v>67</v>
      </c>
      <c r="C24" s="17" t="s">
        <v>13</v>
      </c>
      <c r="D24" s="24"/>
      <c r="E24" s="24"/>
      <c r="F24" s="24"/>
      <c r="G24" s="10"/>
      <c r="H24" s="17"/>
      <c r="I24" s="15"/>
    </row>
    <row r="25" spans="1:10" ht="12.75">
      <c r="A25" s="21"/>
      <c r="B25" s="20" t="s">
        <v>68</v>
      </c>
      <c r="C25" s="17" t="s">
        <v>13</v>
      </c>
      <c r="D25" s="24">
        <v>47.4</v>
      </c>
      <c r="E25" s="24"/>
      <c r="F25" s="24">
        <f>E25*D25</f>
        <v>0</v>
      </c>
      <c r="G25" s="10"/>
      <c r="H25" s="17">
        <f>G25*D25</f>
        <v>0</v>
      </c>
      <c r="I25" s="15">
        <f>H25+F25</f>
        <v>0</v>
      </c>
    </row>
    <row r="26" spans="1:10" s="19" customFormat="1" ht="12.75">
      <c r="A26" s="25"/>
      <c r="B26" s="25" t="s">
        <v>69</v>
      </c>
      <c r="C26" s="10"/>
      <c r="D26" s="10"/>
      <c r="E26" s="17"/>
      <c r="F26" s="10">
        <f>SUM(F8:F25)</f>
        <v>0</v>
      </c>
      <c r="G26" s="10"/>
      <c r="H26" s="10">
        <f>SUM(H8:H25)</f>
        <v>0</v>
      </c>
      <c r="I26" s="10">
        <f>SUM(I8:I25)</f>
        <v>0</v>
      </c>
      <c r="J26" s="18"/>
    </row>
    <row r="27" spans="1:10" ht="12.75">
      <c r="A27" s="21"/>
      <c r="B27" s="20" t="s">
        <v>43</v>
      </c>
      <c r="C27" s="26">
        <v>0</v>
      </c>
      <c r="D27" s="17"/>
      <c r="E27" s="17"/>
      <c r="F27" s="17"/>
      <c r="G27" s="17"/>
      <c r="H27" s="17"/>
      <c r="I27" s="17">
        <f>F26*C27</f>
        <v>0</v>
      </c>
    </row>
    <row r="28" spans="1:10" s="19" customFormat="1" ht="12.75">
      <c r="A28" s="13"/>
      <c r="B28" s="27" t="s">
        <v>10</v>
      </c>
      <c r="C28" s="15"/>
      <c r="D28" s="15"/>
      <c r="E28" s="15"/>
      <c r="F28" s="15"/>
      <c r="G28" s="15"/>
      <c r="H28" s="15"/>
      <c r="I28" s="15">
        <f>I26+I27</f>
        <v>0</v>
      </c>
      <c r="J28" s="18"/>
    </row>
    <row r="29" spans="1:10" ht="12.75">
      <c r="A29" s="21"/>
      <c r="B29" s="20" t="s">
        <v>44</v>
      </c>
      <c r="C29" s="26">
        <v>0</v>
      </c>
      <c r="D29" s="17"/>
      <c r="E29" s="17"/>
      <c r="F29" s="17"/>
      <c r="G29" s="17"/>
      <c r="H29" s="17"/>
      <c r="I29" s="17">
        <f>I28*C29</f>
        <v>0</v>
      </c>
    </row>
    <row r="30" spans="1:10" s="19" customFormat="1" ht="12.75">
      <c r="A30" s="13"/>
      <c r="B30" s="27" t="s">
        <v>10</v>
      </c>
      <c r="C30" s="15"/>
      <c r="D30" s="15"/>
      <c r="E30" s="15"/>
      <c r="F30" s="15"/>
      <c r="G30" s="15"/>
      <c r="H30" s="15"/>
      <c r="I30" s="15">
        <f>I28+I29</f>
        <v>0</v>
      </c>
      <c r="J30" s="18"/>
    </row>
    <row r="31" spans="1:10" ht="12.75">
      <c r="A31" s="21"/>
      <c r="B31" s="20" t="s">
        <v>45</v>
      </c>
      <c r="C31" s="28">
        <v>0</v>
      </c>
      <c r="D31" s="17"/>
      <c r="E31" s="17"/>
      <c r="F31" s="17"/>
      <c r="G31" s="17"/>
      <c r="H31" s="17"/>
      <c r="I31" s="17">
        <f>I30*C31</f>
        <v>0</v>
      </c>
    </row>
    <row r="32" spans="1:10" s="19" customFormat="1" ht="12.75">
      <c r="A32" s="13"/>
      <c r="B32" s="27" t="s">
        <v>10</v>
      </c>
      <c r="C32" s="15"/>
      <c r="D32" s="15"/>
      <c r="E32" s="15"/>
      <c r="F32" s="15"/>
      <c r="G32" s="15"/>
      <c r="H32" s="15"/>
      <c r="I32" s="15">
        <f>I30+I31</f>
        <v>0</v>
      </c>
      <c r="J32" s="18"/>
    </row>
    <row r="33" spans="1:10" ht="12.75">
      <c r="A33" s="21"/>
      <c r="B33" s="20" t="s">
        <v>70</v>
      </c>
      <c r="C33" s="28">
        <v>0</v>
      </c>
      <c r="D33" s="17"/>
      <c r="E33" s="17"/>
      <c r="F33" s="17"/>
      <c r="G33" s="17"/>
      <c r="H33" s="17"/>
      <c r="I33" s="17">
        <f>I32*C33</f>
        <v>0</v>
      </c>
    </row>
    <row r="34" spans="1:10" s="19" customFormat="1" ht="12.75">
      <c r="A34" s="13"/>
      <c r="B34" s="27" t="s">
        <v>10</v>
      </c>
      <c r="C34" s="15"/>
      <c r="D34" s="15"/>
      <c r="E34" s="15"/>
      <c r="F34" s="15"/>
      <c r="G34" s="15"/>
      <c r="H34" s="15"/>
      <c r="I34" s="15">
        <f>I32+I33</f>
        <v>0</v>
      </c>
      <c r="J34" s="18"/>
    </row>
    <row r="35" spans="1:10" ht="12.75">
      <c r="A35" s="21"/>
      <c r="B35" s="20" t="s">
        <v>47</v>
      </c>
      <c r="C35" s="26">
        <v>0</v>
      </c>
      <c r="D35" s="17"/>
      <c r="E35" s="17"/>
      <c r="F35" s="17"/>
      <c r="G35" s="17"/>
      <c r="H35" s="17"/>
      <c r="I35" s="17">
        <f>I34*C35</f>
        <v>0</v>
      </c>
    </row>
    <row r="36" spans="1:10" s="19" customFormat="1" ht="12.75">
      <c r="A36" s="13"/>
      <c r="B36" s="27" t="s">
        <v>10</v>
      </c>
      <c r="C36" s="15"/>
      <c r="D36" s="15"/>
      <c r="E36" s="15"/>
      <c r="F36" s="15"/>
      <c r="G36" s="15"/>
      <c r="H36" s="15"/>
      <c r="I36" s="15">
        <f>I34+I35</f>
        <v>0</v>
      </c>
      <c r="J36" s="18"/>
    </row>
    <row r="37" spans="1:10" ht="12.75">
      <c r="A37" s="21"/>
      <c r="B37" s="20" t="s">
        <v>48</v>
      </c>
      <c r="C37" s="26">
        <v>0</v>
      </c>
      <c r="D37" s="17"/>
      <c r="E37" s="17"/>
      <c r="F37" s="17"/>
      <c r="G37" s="17"/>
      <c r="H37" s="17"/>
      <c r="I37" s="17">
        <f>I36*C37</f>
        <v>0</v>
      </c>
    </row>
    <row r="38" spans="1:10" s="19" customFormat="1" ht="12.75">
      <c r="A38" s="25"/>
      <c r="B38" s="25" t="s">
        <v>8</v>
      </c>
      <c r="C38" s="10"/>
      <c r="D38" s="10"/>
      <c r="E38" s="10"/>
      <c r="F38" s="10"/>
      <c r="G38" s="10"/>
      <c r="H38" s="10"/>
      <c r="I38" s="10">
        <f>I36+I37</f>
        <v>0</v>
      </c>
      <c r="J38" s="18"/>
    </row>
    <row r="39" spans="1:10" s="29" customFormat="1" ht="12.75">
      <c r="B39" s="30"/>
      <c r="C39" s="31"/>
      <c r="D39" s="31"/>
      <c r="E39" s="31"/>
      <c r="F39" s="31"/>
      <c r="G39" s="31"/>
      <c r="H39" s="31"/>
      <c r="I39" s="31"/>
      <c r="J39" s="31"/>
    </row>
    <row r="40" spans="1:10" ht="12.75">
      <c r="E40" s="109"/>
      <c r="F40" s="109"/>
    </row>
  </sheetData>
  <mergeCells count="8">
    <mergeCell ref="I5:I6"/>
    <mergeCell ref="E40:F40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ნაერთი ჯამი</vt:lpstr>
      <vt:lpstr>სამშენებლო სამუშაოები</vt:lpstr>
      <vt:lpstr>საყრდენი კედელი ფერდობის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2021-06-16T09:10:48Z</dcterms:modified>
</cp:coreProperties>
</file>